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Area" localSheetId="0">'1'!$A$1:$J$220</definedName>
    <definedName name="_xlnm.Print_Area" localSheetId="9">'10'!$A$1:$R$21</definedName>
    <definedName name="_xlnm.Print_Area" localSheetId="10">'11'!$A$1:$P$11</definedName>
    <definedName name="_xlnm.Print_Area" localSheetId="12">'13'!$A$1:$H$7</definedName>
    <definedName name="_xlnm.Print_Area" localSheetId="13">'14'!$A$1:$H$14</definedName>
    <definedName name="_xlnm.Print_Area" localSheetId="1">'2'!$A$1:$O$99</definedName>
    <definedName name="_xlnm.Print_Area" localSheetId="3">'4'!$A$1:$P$21</definedName>
    <definedName name="_xlnm.Print_Area" localSheetId="4">'5'!$A$1:$P$16</definedName>
    <definedName name="_xlnm.Print_Area" localSheetId="5">'6'!$A$1:$Q$13</definedName>
    <definedName name="_xlnm.Print_Area" localSheetId="6">'7'!$A$1:$J$38</definedName>
    <definedName name="_xlnm.Print_Area" localSheetId="7">'8'!$A$1:$H$41</definedName>
    <definedName name="_xlnm.Print_Area" localSheetId="8">'9'!$A$1:$I$15</definedName>
  </definedNames>
  <calcPr fullCalcOnLoad="1"/>
</workbook>
</file>

<file path=xl/sharedStrings.xml><?xml version="1.0" encoding="utf-8"?>
<sst xmlns="http://schemas.openxmlformats.org/spreadsheetml/2006/main" count="1059" uniqueCount="551">
  <si>
    <t>Świadczenia rodzinne, świadczenia z funduszu alimentacyjnego oraz składki na ubezpieczenia emerytalne i rentowe z ubezpieczenia społecznego</t>
  </si>
  <si>
    <t>2010</t>
  </si>
  <si>
    <t>2030</t>
  </si>
  <si>
    <t>Dotacje celowe otrzymane z budżetu państwa na realizację własnych zadań bieżących gmin (związków gmin)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</si>
  <si>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</si>
  <si>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</si>
  <si>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</si>
  <si>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</si>
  <si>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GOSPODARKA KOMUNALNA I OCHRONA ŚRODOWISKA</t>
  </si>
  <si>
    <t>Gospodarka ściekowa i ochrona wód</t>
  </si>
  <si>
    <t>Schroniska dla zwierząt</t>
  </si>
  <si>
    <t>Dotacje otrzymane z gminy na zadania bieżące realizowane na podstawie porozumień (umów) między jst</t>
  </si>
  <si>
    <t>Domy i ośrodki kultury, świetlice i kluby</t>
  </si>
  <si>
    <t>KULTURA I OCHRONA DZIEDZICTWA NARODOWEGO</t>
  </si>
  <si>
    <t>Wpływ z różnych opłat</t>
  </si>
  <si>
    <t>Urzędy gmin (miast i miast na prawach powiatu)</t>
  </si>
  <si>
    <t>Spis powszechny i inne</t>
  </si>
  <si>
    <t>Środki na dofinansowanie własnych zadań bieżących gmin (związków gmin), powiatów (związków powiatów), samorządów województw, pozyskane z innych źródeł</t>
  </si>
  <si>
    <t>Wybory Prezydenta Rzeczpospolitej Polskiej</t>
  </si>
  <si>
    <t xml:space="preserve">ZESTAWIENIE  ŹRÓDEŁ  DOCHODÓW   NA  DZIEŃ  31.12.2010  R.                                                         </t>
  </si>
  <si>
    <t>6207</t>
  </si>
  <si>
    <t>2020</t>
  </si>
  <si>
    <t>Dotacje celowe otrzymane z budżetu państwa na realizację inwestycji i zakupów inwestycyjnych własnych gmin (związków gmin)</t>
  </si>
  <si>
    <t>2007</t>
  </si>
  <si>
    <t>Dotacje otrzymane z gimny na zadania bieżące realizowane na podstawie porozumień (umów) między jst</t>
  </si>
  <si>
    <t>Wykonanie wydatków budżetu Gminy Golczewo na dzień 31.12.2010 r.</t>
  </si>
  <si>
    <t>01030</t>
  </si>
  <si>
    <t>Izby rolnicze</t>
  </si>
  <si>
    <t>60016</t>
  </si>
  <si>
    <t>630</t>
  </si>
  <si>
    <t>63095</t>
  </si>
  <si>
    <t>70004</t>
  </si>
  <si>
    <t>Różne jednostki obsługi gospodarki mieszkaniowej</t>
  </si>
  <si>
    <t>71004</t>
  </si>
  <si>
    <t>Plany zagospodarowania przestrzennego</t>
  </si>
  <si>
    <t>71035</t>
  </si>
  <si>
    <t>75022</t>
  </si>
  <si>
    <t>Rady gmin</t>
  </si>
  <si>
    <t>75023</t>
  </si>
  <si>
    <t>Urzędy gmin</t>
  </si>
  <si>
    <t>75095</t>
  </si>
  <si>
    <t>751</t>
  </si>
  <si>
    <t>75101</t>
  </si>
  <si>
    <t>Urzędy naczelnych organów władzy państwowej, kontroli i ochrony prawa</t>
  </si>
  <si>
    <t>75412</t>
  </si>
  <si>
    <t>Ochotnicze straże pożarne</t>
  </si>
  <si>
    <t>756</t>
  </si>
  <si>
    <t>75647</t>
  </si>
  <si>
    <t>80101</t>
  </si>
  <si>
    <t>80103</t>
  </si>
  <si>
    <t>Oddziały przedszkolne w szkołach podstawowych</t>
  </si>
  <si>
    <t>80104</t>
  </si>
  <si>
    <t>80110</t>
  </si>
  <si>
    <t>Gimnazja</t>
  </si>
  <si>
    <t>80113</t>
  </si>
  <si>
    <t>Dowożenie uczniów do szkół</t>
  </si>
  <si>
    <t>Zwalczanie narkomanii</t>
  </si>
  <si>
    <t>85154</t>
  </si>
  <si>
    <t>Przeciwdziałanie alkoholizmowi</t>
  </si>
  <si>
    <t>Składki na ubezpieczenie zdrowotne opłacane za osoby pobierające niektóre świadczenia z pomocy społecznej, niektóre świadczenia rodzinne oraz za osoby uczestniczące w zajęciach w centrum integracji społecznej</t>
  </si>
  <si>
    <t>Dodatki mieszkaniowe</t>
  </si>
  <si>
    <t>85401</t>
  </si>
  <si>
    <t>Świetlice szkolne</t>
  </si>
  <si>
    <t>90001</t>
  </si>
  <si>
    <t>Gospodarka odpadami</t>
  </si>
  <si>
    <t>Oczyszczanie miast i wsi</t>
  </si>
  <si>
    <t>Utrzymanie zieleni w miastach i gminach</t>
  </si>
  <si>
    <t>Oświetlenie ulic, placów i dróg</t>
  </si>
  <si>
    <t>92109</t>
  </si>
  <si>
    <t>92601</t>
  </si>
  <si>
    <t>Obiekty sportowe</t>
  </si>
  <si>
    <t>Wynagrodzenia i składki od nich naliczane</t>
  </si>
  <si>
    <t>Wydatki związane z realizacją zadań statutowych</t>
  </si>
  <si>
    <t>Dotacje na zadania bieżące</t>
  </si>
  <si>
    <t>Wydatki        na obsługę długu</t>
  </si>
  <si>
    <t>Świadczenia na rzecz osób fizycznych</t>
  </si>
  <si>
    <t>Wydatki na programy finansowane z udziałem środków pochodzących z budżetu Unii Europejskiej oraz niepodlegających zwrotowi i środków z pomocy udzielanej przez państwa członkowskie Europejskiego Porozumienia o Wolnym Handlu (EFTA) oraz innych środków pochodzących ze źródeł zagranicznych niepodlegających zwrotowi, w części związanej z realizacją zadań Gminy</t>
  </si>
  <si>
    <t>Wydatki jednostek budżetowych</t>
  </si>
  <si>
    <t>60013</t>
  </si>
  <si>
    <t>Drogi publiczne wojewódzkie</t>
  </si>
  <si>
    <t>71097</t>
  </si>
  <si>
    <t>75056</t>
  </si>
  <si>
    <t>75107</t>
  </si>
  <si>
    <t>75109</t>
  </si>
  <si>
    <t>Dotacje celowe
udzielone z budżetu Gminy Golczewo
na pomoc finansową innym jednostkom samorządu terytorialnego w 2010 r.</t>
  </si>
  <si>
    <t>Nazwa zadania
(przeznaczenie dotacji)</t>
  </si>
  <si>
    <t>Jednostka samorządu terytorialnego</t>
  </si>
  <si>
    <t>Kwota dotacji - plan na 31.12.2010 r.</t>
  </si>
  <si>
    <t>Kwota dotacji - wykonanie na 31.12.2010 r.</t>
  </si>
  <si>
    <t>Województwo Zachodniopomorskie</t>
  </si>
  <si>
    <t>Powiat Kamieński</t>
  </si>
  <si>
    <t>Dofinansowanie zakupu samochodu dla KP PSP w Kamieniu Pomorskim</t>
  </si>
  <si>
    <t>Dotacje podmiotowe dla jednostek sektora finansów publicznych udzielone z budżetu Gminy Golczewo w 2010 r.</t>
  </si>
  <si>
    <t>Plan dotacji                  na dzień 31.12.2010r.</t>
  </si>
  <si>
    <t>Miejsko-Gminna Biblioteka Publiczna w Golczewie (instytucja kultury)</t>
  </si>
  <si>
    <t>Dotacje celowe
przekazane z budżetu Gminy Golczewo
na podstawie porozumień między jednostkami samorządu terytorialnego na dzień 31.12. 2010 r.</t>
  </si>
  <si>
    <t>Wykonanie przychodów i rozchodów budżetu Gminy Golczewo                                                                   na dzień 31.12. 2010 r.</t>
  </si>
  <si>
    <t>Plan wg uchwały budżetowej 2010 r.</t>
  </si>
  <si>
    <t>Plan                         na dzień 31.12.2010 r.</t>
  </si>
  <si>
    <t>Wykonanie                      na dzień 31.12.2010 r.</t>
  </si>
  <si>
    <t>Dotacje - plan
wg uchwały budżetowej              2010 r.</t>
  </si>
  <si>
    <t>Dotacje - plan
na dzień 31.12.2010 r.</t>
  </si>
  <si>
    <t>Dotacje - wykonanie
na dzień 31.12.2010 r.</t>
  </si>
  <si>
    <t>Wydatki - plan                    wg uchwały budżetowej 2010 r.</t>
  </si>
  <si>
    <t>Wydatki - plan                    na dzień 31.12.2010 r.</t>
  </si>
  <si>
    <t>Wydatki - wykonanie na dzień 31.12.2010 r.</t>
  </si>
  <si>
    <t>wynagro-dzenia i składki od nich naliczane</t>
  </si>
  <si>
    <t>wydatki związane z realizacją zadań statutowych</t>
  </si>
  <si>
    <t>Dochody i wydatki budżetu Gminy Golczewo związane z realizacją zadań z zakresu administracji rządowej                                                                                                                                                     wykonywanych na podstawie porozumień z organami administracji rządowej na dzień 31.12.2010 r.</t>
  </si>
  <si>
    <r>
      <t xml:space="preserve">Dział                Rozdział      </t>
    </r>
    <r>
      <rPr>
        <b/>
        <sz val="10"/>
        <rFont val="Arial"/>
        <family val="0"/>
      </rPr>
      <t>§</t>
    </r>
  </si>
  <si>
    <t>75011-2010</t>
  </si>
  <si>
    <t>75101-2010</t>
  </si>
  <si>
    <t>85212-2010</t>
  </si>
  <si>
    <t>85213-2010</t>
  </si>
  <si>
    <t>71035-2020</t>
  </si>
  <si>
    <r>
      <t xml:space="preserve">Dział                Rozdział*       </t>
    </r>
    <r>
      <rPr>
        <b/>
        <sz val="10"/>
        <rFont val="Arial"/>
        <family val="0"/>
      </rPr>
      <t>§**</t>
    </r>
  </si>
  <si>
    <t>* kol. 2 do fakultatywnego wykorzystania w zakresie dochodów</t>
  </si>
  <si>
    <t>** kol. 3 do fakultatywnego wykorzystania w zakresie wydatków</t>
  </si>
  <si>
    <t>Dochody i wydatki budżetu Gminy Golczewo związane z realizacją zadań wykonywanych na podstawie porozumień (umów)                                                                                 między jednostkami samorządu terytorialnego na dzień 31.12.2010 r.</t>
  </si>
  <si>
    <t xml:space="preserve">Dział                Rozdział*     </t>
  </si>
  <si>
    <t xml:space="preserve">  §**</t>
  </si>
  <si>
    <t>900</t>
  </si>
  <si>
    <t>90013</t>
  </si>
  <si>
    <t>Dotacje celowe w ramach programów finansowanych z udziałem środkó europejskich oraz środków, o których mowa w art.. 5 ust. 1 pkt 3 oraz ust. 3 pkt 5 i 6 ustawy, lub płatności w ramach budżetu środków europejskich</t>
  </si>
  <si>
    <t>Różne rozliczenia finansowe</t>
  </si>
  <si>
    <t>EDUKACYJNA OPIEKA WYCHOWAWCZA</t>
  </si>
  <si>
    <t>Dotacje celowe udzielone z budżetu Gminy Golczewo na zadania własne gminy realizowane przez podmioty należące do sektora finansów publicznych na dzień 31.12.2010 r.</t>
  </si>
  <si>
    <t>Plan             dotacji                         wg uchwały budżetowej</t>
  </si>
  <si>
    <t>Plan             dotacji                         na dzień 31.12.2010r.</t>
  </si>
  <si>
    <t>Wykonanie dotacji                  na dzień 31.12.2010r.</t>
  </si>
  <si>
    <t>Funkcjonowanie Straży Miejskiej w Golczewie</t>
  </si>
  <si>
    <t>Dotacje celowe udzielone z budżetu Gminy Golczewo na zadania własne gminy realizowane przez podmioty nienależące do sektora finansów publicznych na dzień 31.12.2010 r.</t>
  </si>
  <si>
    <t>Prowadzenie placówki wsparcia dziennego</t>
  </si>
  <si>
    <t>Odbudowa kościoła w Mechowie</t>
  </si>
  <si>
    <t>Odbudowa kościoła w Kozielicach</t>
  </si>
  <si>
    <t>Upowszechnianie kultury fizycznej i sportu na terenie gminy</t>
  </si>
  <si>
    <t>Wpływy i wydatki związane z gromadzeniem środków z opłat i kar za korzystanie ze środowiska</t>
  </si>
  <si>
    <t>BEZPIECZEŃSTWO PUBLICZNE I OCHRONA PRZECIWPOŻAROWA</t>
  </si>
  <si>
    <t>OBSŁUGA DŁUGU PUBLICZNEGO</t>
  </si>
  <si>
    <t>OCHRONA ZDROWIA</t>
  </si>
  <si>
    <t>KULTURA FIZYCZNA I SPORT</t>
  </si>
  <si>
    <t>Plan i wykonanie wydatków inwestycyjnych Gminy Golczewo za 2010 r. (w zł)</t>
  </si>
  <si>
    <t xml:space="preserve">Jednostka realizująca program lub koordynująca /osoba odpowiedzialna  </t>
  </si>
  <si>
    <t>Plan wydatków na 31.12.2010 r. (w zł)</t>
  </si>
  <si>
    <t>Wykonanie wydatków ( w zł)</t>
  </si>
  <si>
    <t>Wskażnik (%)</t>
  </si>
  <si>
    <t>Przebudowa chodnika w m. Unibórz i Baczysław w ciagu drogi wojewódzkiej nr 108</t>
  </si>
  <si>
    <t xml:space="preserve">Urząd Miejski w Golczewie     </t>
  </si>
  <si>
    <t>Przebudowa dróg powiatowych na terenie gminy</t>
  </si>
  <si>
    <t>Przebudowa odcinka drogi wewnętrznej ul. Stary Tartak o nawierzchni gruntowej wraz z remontem przepustu w m. Golczewo</t>
  </si>
  <si>
    <t>Postawienie wiat przystankowych w gminie Golczewo</t>
  </si>
  <si>
    <t xml:space="preserve">Urząd Miejski w Golczewie    </t>
  </si>
  <si>
    <t>Drogi gminne - modernizacja</t>
  </si>
  <si>
    <t>Przebudowa  ul. Szkolnej i ul. Osiedle Robotnicze w Golczewie</t>
  </si>
  <si>
    <t>Rewitalizacja wraz z turystycznym zagospodarowaniem Wzgórza Zamkowego w Golczewie</t>
  </si>
  <si>
    <t>Rewitalizacja wraz z turystycznym zagospodarowaniem Wzgórza Zamkowego w Golczewie - II etap</t>
  </si>
  <si>
    <t xml:space="preserve">Modernizacja plaży,  pomostu  i infrastruktury towarzyszącej przy jeziorze Szczucze w Golczewie  </t>
  </si>
  <si>
    <t>Budowa mieszkań socjalnych w gminie Golczewo</t>
  </si>
  <si>
    <t>Rewitalizacja ul. Zwycięstwa w Golczewie</t>
  </si>
  <si>
    <t>Instalacja urządzeń pozyskujących energię ze źródeł odnawialnych</t>
  </si>
  <si>
    <t>Zakup i montaż centrali telefonicznej oraz rozbudowa instalacji telefonicznej i komputerowej w Urzędzie Miejskim w Golczewie</t>
  </si>
  <si>
    <t>Zakup komputerów  dla Urzędu Miejskiego w Golczewie</t>
  </si>
  <si>
    <t>Dofinansowanie zakupu radiowozów dla Komendy Powiatowej Policji w Kamieniu Pomorskim</t>
  </si>
  <si>
    <t>Urząd Miejski w Golczewie</t>
  </si>
  <si>
    <t>Dofinansowanie zakupu samochodu ratowniczo-gaśniczego dla Komendy Powiatowej Państwowej Straży Pożarnej w Kamieniu Pomorskim</t>
  </si>
  <si>
    <t>Zakup wyposażenia oraz modernizacja bazy ochotniczych straży pożarnych w gminie Golczewo</t>
  </si>
  <si>
    <t xml:space="preserve">Urząd Miejski w Golczewie      </t>
  </si>
  <si>
    <t>Budowa kotłowni w Szkole Podstawowej w Wysokiej Kamieńskiej</t>
  </si>
  <si>
    <t xml:space="preserve">Budowa przedszkola w Golczewie </t>
  </si>
  <si>
    <t xml:space="preserve">Urząd Miejski w Golczewie       </t>
  </si>
  <si>
    <t>Gminne wrota do zawodów przyszłości - przebudowa i wyposażenie pracowni fizyki, chemii i językowej w Gimnazjum Publicznym w Golczewie</t>
  </si>
  <si>
    <t>Modernizacja oczyszczalni ścieków  oraz  rozbudowa sieci kanalizacji sanitarnej w gminie Golczewo</t>
  </si>
  <si>
    <t>Uporządkowanie gospodarki wodno-ściekowej w gminie Golczewo</t>
  </si>
  <si>
    <t>Modernizacja sieci wodociągowej w gminie Golczewo</t>
  </si>
  <si>
    <t>Wniesienie udziałów do spółki wodnej Gminy Golczewo</t>
  </si>
  <si>
    <t>Budowa kanalizacji i ujęć wodnych w gminie Golczewo</t>
  </si>
  <si>
    <t>Rekultywacja składowiska stałcyh odpadów komunalnych w Kłębach</t>
  </si>
  <si>
    <t>Limity wydatków Gminy Golczewo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</si>
  <si>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Dotacje
% wyko-nania</t>
  </si>
  <si>
    <t>Modernizacja oświetlenia w gminie Golczewo</t>
  </si>
  <si>
    <t>Zakup sprzętu dla ZUP w Golczewie</t>
  </si>
  <si>
    <t>Budowa placów zabaw w gminie Golczewo</t>
  </si>
  <si>
    <t>Adaptacja biblioteki na miejski  ośrodek kultury w Golczewie</t>
  </si>
  <si>
    <t>Adaptacja pomieszczeń na świetlice wiejskie</t>
  </si>
  <si>
    <t>Budowa Centrum Społeczno-Kulturalnego w Wysokiej Kamienskiej</t>
  </si>
  <si>
    <t>Dofinansowanie wydatków związanych z odbudową kościoła w Mechowie</t>
  </si>
  <si>
    <t>Dofinansowanie wydatków związanych z odbudową kościoła w Kozielicach</t>
  </si>
  <si>
    <t>Budowa boiska do piłki nożnej w Wysokiej Kamieńskiej</t>
  </si>
  <si>
    <t>Budowa kortu tenisowego w Golczewie</t>
  </si>
  <si>
    <t>RAZEM</t>
  </si>
  <si>
    <t>Komendy powiatowe Policji</t>
  </si>
  <si>
    <t>75056-2010</t>
  </si>
  <si>
    <t>75107-2010</t>
  </si>
  <si>
    <t>75109-2010</t>
  </si>
  <si>
    <t>01095-2010</t>
  </si>
  <si>
    <t>Wydatki jednostek pomocniczych w ramach budżetu Gminy Golczewo w 2010 r.</t>
  </si>
  <si>
    <t>Jednostka pomocnicza</t>
  </si>
  <si>
    <t>Plan wydaktów na 31.12.2010 r.</t>
  </si>
  <si>
    <t>Wykonanie wydaktów na 31.12.2010 r.</t>
  </si>
  <si>
    <t>Wskaźnik (%)</t>
  </si>
  <si>
    <t>Fundusz sołecki</t>
  </si>
  <si>
    <t>Pozostałe wydatki</t>
  </si>
  <si>
    <t>Sołectwo Kłęby</t>
  </si>
  <si>
    <t>Sołectwo Mechowo</t>
  </si>
  <si>
    <t>Sołectwo Upadły</t>
  </si>
  <si>
    <t>Sołectwo Unibórz</t>
  </si>
  <si>
    <t>Sołectwo Baczysław</t>
  </si>
  <si>
    <t>Sołectwo Drzewica</t>
  </si>
  <si>
    <t>Sołectwo Kozielice</t>
  </si>
  <si>
    <t>Sołectwo Kretlewo</t>
  </si>
  <si>
    <t>Sołectwo Samlino</t>
  </si>
  <si>
    <t>Sołectwo Niemica</t>
  </si>
  <si>
    <t>Sołectwo Wołowiec</t>
  </si>
  <si>
    <t>Sołectwo Wysoka Kamieńska</t>
  </si>
  <si>
    <t>Sołectwo Wysoka Kamienska</t>
  </si>
  <si>
    <t>Plan przychodów oraz wydatków zakładów budżetowych  na dzień  31.12.2010 r.</t>
  </si>
  <si>
    <t>Stan środków obrotowych na początek roku - plan na 31.12.2010 r.</t>
  </si>
  <si>
    <t>Stan środków obrotowych na początek roku - wykonanie na 31.12.2010 r.</t>
  </si>
  <si>
    <t>Wskaź-nik (%)</t>
  </si>
  <si>
    <t>Stan środków obrotowych na koniec roku - plan na 31.12.2010 r.</t>
  </si>
  <si>
    <t>Stan środków obrotowych na koniec roku - wykonanie na 31.12.2010 r.</t>
  </si>
  <si>
    <t>ogółem -plan na 31.12.2010 r.</t>
  </si>
  <si>
    <t>ogółem - wykonanie na 31.12.2010 r.</t>
  </si>
  <si>
    <t>ogółem - plan na 31.12.2010 r.</t>
  </si>
  <si>
    <t>w tym: wpłata do budżetu</t>
  </si>
  <si>
    <t>dotacje
z budżetu</t>
  </si>
  <si>
    <t>na wydatki bieżące</t>
  </si>
  <si>
    <t>na inwesty-cje</t>
  </si>
  <si>
    <t>Zakłady budżetowe</t>
  </si>
  <si>
    <t>1. Zakład Usług Publicznych w Golczewie</t>
  </si>
  <si>
    <t>Plan dochodów i wydatków
rachunków dochodów własnych jednostek budżetowych na dzień 31.12.2010 r.</t>
  </si>
  <si>
    <t>Stan środków obrotowych na początek roku wg uchwały budżetowej</t>
  </si>
  <si>
    <t>Dochody ogółem wg uchwały budżetowej</t>
  </si>
  <si>
    <t>Dochody ogółem - plan na 31.12.2010 r.</t>
  </si>
  <si>
    <t>Dochody ogółem - wykonanie na 31.12.2010 r.</t>
  </si>
  <si>
    <t>Wydatki ogółem wg uchwały budżetowej</t>
  </si>
  <si>
    <t>Wydatki ogółem - plan na 31.12.2010 r.</t>
  </si>
  <si>
    <t>Wydatki ogółem - wykonanie na 31.12.2010 r.</t>
  </si>
  <si>
    <t>Rozliczenia
z budżetem
z tytułu wpłat nadwyżek środków za 2009 r.</t>
  </si>
  <si>
    <t>1. Rachunek dochodów własnych przy Zespole Szkół Publicznych w Golczewie</t>
  </si>
  <si>
    <t>Nazwa programu - projektu</t>
  </si>
  <si>
    <t>Jednostka organizacyjna realizujaca program lub koordynująca wykonanie</t>
  </si>
  <si>
    <t>Plan wydatków wg uchwały budżetowej</t>
  </si>
  <si>
    <t>Regionalny Program Operacyjny Województwa Zachodniopomorskiego na lata 2007-2013.                                                           Przebudowa ul. Szkolnej i ul. Osiedle Robotnicze w Golczewie</t>
  </si>
  <si>
    <t>Program Rozwoju Obszarów Wiejskich 2007-2013.                                                                    Rewitalizacja wraz z turystycznym zagospodarowaniem Wzgórza Zamkowego w Golczewie</t>
  </si>
  <si>
    <t>Program Rozwoju Obszarów Wiejskich 2007-2013.                                                                    Instalacja urządzeń pozyskujących energię ze źródeł odnawialnych</t>
  </si>
  <si>
    <t>Program Operacyjny Kapitał Ludzki 2007-2013                                                        Aktywizacja zawodowa i społeczna klientów instytucji pomocy społecznej</t>
  </si>
  <si>
    <t>Program Operacyjny Kapitał Ludzki 2007-2013                                                        Golczewo klika - obsługa komputera i internetu</t>
  </si>
  <si>
    <t>Program Operacyjny Kapitał Ludzki 2007-2013                                                        Omnibus - wszechstronny rozwój edukacyjny dzieci i młodzieży ze Szkół Podstawowych i Gimnazjum na terenie Gminy Golczewo</t>
  </si>
  <si>
    <t>Zespół Szkół Publicznych w Golczewie</t>
  </si>
  <si>
    <t>Regionalny Program Operacyjny Województwa Zachodniopomorskiego na lata 2007-2013                                                                  Modernizacja oczyszczalni ścieków oraz rozbudowa sieci kanalizacji sanitarnej w gminie Golczewo</t>
  </si>
  <si>
    <t>Regionalny Program Operacyjny Województwa Zachodniopomorskiego na lata 2007-2013.                                                     Uporządkowanie gospodarki wodno-ściekowej w gminie Golczewo</t>
  </si>
  <si>
    <t>Program Rozwoju Obszarów Wiejskich 2007-2013                                                     Budowa placów zabaw w gminie Golczewo</t>
  </si>
  <si>
    <t>Regionalny Program Operacyjny Województwa Zachodniopomorskiego na lata 2007-2013                                                   Adaptcja biblioteki na miejski ośrodek kultury w Golczewie</t>
  </si>
  <si>
    <t>Wybory do rad gmin, rad powiatów i sejmików województw, wybory wójtów, burmistrzów i prezydentów miast oraz referenda gminne, powiatowe i wojewódzkie</t>
  </si>
  <si>
    <t>Komendy powiatowe Państwowej Straży Pożarnej</t>
  </si>
  <si>
    <t>75416</t>
  </si>
  <si>
    <t>Straż Miejska</t>
  </si>
  <si>
    <t>Zakłady gospodarki komunalnej</t>
  </si>
  <si>
    <t>Wybory do rad gmin, rad powiatów i sejmikow województw, wybory wójtów, burmistrzów i prezydentów miast oraz referenda gminne, powiatowe i wojewódzkie</t>
  </si>
  <si>
    <t>Pobór podatków, opłat i niepodatkowych należności budżetowych</t>
  </si>
  <si>
    <t>Przedszkola</t>
  </si>
  <si>
    <t>2360</t>
  </si>
  <si>
    <t>0900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</si>
  <si>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</si>
  <si>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</si>
  <si>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</si>
  <si>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</si>
  <si>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</si>
  <si>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</si>
  <si>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</si>
  <si>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</si>
  <si>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</si>
  <si>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</si>
  <si>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</si>
  <si>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</si>
  <si>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</si>
  <si>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</si>
  <si>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</si>
  <si>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</si>
  <si>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</si>
  <si>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</si>
  <si>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</si>
  <si>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</si>
  <si>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</si>
  <si>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</si>
  <si>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</si>
  <si>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</si>
  <si>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</si>
  <si>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</si>
  <si>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</si>
  <si>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</si>
  <si>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</si>
  <si>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</si>
  <si>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</si>
  <si>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</si>
  <si>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</si>
  <si>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</si>
  <si>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</si>
  <si>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</si>
  <si>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</si>
  <si>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Nazwa instytucji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</si>
  <si>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</si>
  <si>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</si>
  <si>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</si>
  <si>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</si>
  <si>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</si>
  <si>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</si>
  <si>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</si>
  <si>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</si>
  <si>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</si>
  <si>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</si>
  <si>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</si>
  <si>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Stan środków obrotowych na koniec roku</t>
  </si>
  <si>
    <t>§ 931</t>
  </si>
  <si>
    <t>z tego:</t>
  </si>
  <si>
    <t>Wydatki
bieżące</t>
  </si>
  <si>
    <t>Wydatki
majątkowe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</si>
  <si>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</si>
  <si>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</si>
  <si>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</si>
  <si>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</si>
  <si>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</si>
  <si>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Nazwa zadania inwestycyjnego</t>
  </si>
  <si>
    <t xml:space="preserve">§ 944 </t>
  </si>
  <si>
    <t>Papiery wartościowe (obligacje)</t>
  </si>
  <si>
    <t>Wykup papierów wartościowych (obligacji)</t>
  </si>
  <si>
    <t>DOCHODY  OGÓŁEM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</si>
  <si>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</si>
  <si>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</si>
  <si>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</si>
  <si>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</si>
  <si>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</si>
  <si>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</si>
  <si>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</si>
  <si>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</si>
  <si>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60014</t>
  </si>
  <si>
    <t>Drogi publiczne powiatowe</t>
  </si>
  <si>
    <t>0690</t>
  </si>
  <si>
    <t>Wpływy z różnych opłat</t>
  </si>
  <si>
    <t xml:space="preserve"> 
GOSPODARKA MIESZKANIOWA</t>
  </si>
  <si>
    <t>Gospodarka gruntami i nieruchomościami</t>
  </si>
  <si>
    <t>0770</t>
  </si>
  <si>
    <t>Wpłaty z tytułu odpłatnego nabycia prawa własności oraz prawa użytkowania wieczystego nieruchomości</t>
  </si>
  <si>
    <t>Dochody jednostek samorządu terytorialnego związane z realizacją zadań z zakresu administracji rządowej oraz innych zadań zleconych ustawami</t>
  </si>
  <si>
    <t>DZIAŁALNOŚĆ USŁUGOWA</t>
  </si>
  <si>
    <t>Opracowania geodezyjne i kartograficzne</t>
  </si>
  <si>
    <t>ADMINISTRACJA PUBLICZNA</t>
  </si>
  <si>
    <t>Urzędy wojewódzkie</t>
  </si>
  <si>
    <t>0920</t>
  </si>
  <si>
    <t>Pozostałe odsetki</t>
  </si>
  <si>
    <t>0970</t>
  </si>
  <si>
    <t>Wpływy z różnych dochodów</t>
  </si>
  <si>
    <t>Dotacje otrzymane z funduszy celowych na realizację zadań bieżących jednostek sektora finansów publicznych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</si>
  <si>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</si>
  <si>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</si>
  <si>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</si>
  <si>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</si>
  <si>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</si>
  <si>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
samorządu terytorialnego</t>
  </si>
  <si>
    <t>Subwencje ogólne z budżetu państwa</t>
  </si>
  <si>
    <t>OŚWIATA I WYCHOWANIE</t>
  </si>
  <si>
    <t>Licea ogólnokształcące</t>
  </si>
  <si>
    <t>0830</t>
  </si>
  <si>
    <t>Wpływy z usług</t>
  </si>
  <si>
    <t>POMOC SPOŁECZNA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</si>
  <si>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</si>
  <si>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</si>
  <si>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</si>
  <si>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</si>
  <si>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Domy pomocy społecznej</t>
  </si>
  <si>
    <t>POZOSTAŁE ZADANIA W ZAKRESIE POLITYKI SPOŁECZNEJ</t>
  </si>
  <si>
    <t>Pomoc materialna dla uczniów</t>
  </si>
  <si>
    <t>Nazwa podziałki klasyfikacji budżetowej</t>
  </si>
  <si>
    <t>2920</t>
  </si>
  <si>
    <t>OGÓŁEM</t>
  </si>
  <si>
    <t>Dz. Roz.</t>
  </si>
  <si>
    <t>Wydatki z tytułu poręczeń i gwarancji</t>
  </si>
  <si>
    <t>020</t>
  </si>
  <si>
    <t>700</t>
  </si>
  <si>
    <t>70005</t>
  </si>
  <si>
    <t>70095</t>
  </si>
  <si>
    <t>710</t>
  </si>
  <si>
    <t>71014</t>
  </si>
  <si>
    <t>750</t>
  </si>
  <si>
    <t>75011</t>
  </si>
  <si>
    <t>75075</t>
  </si>
  <si>
    <t>Promocja jednostek samorządu terytorialnego</t>
  </si>
  <si>
    <t>754</t>
  </si>
  <si>
    <t>75405</t>
  </si>
  <si>
    <t>75411</t>
  </si>
  <si>
    <t>757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</si>
  <si>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</si>
  <si>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</si>
  <si>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</si>
  <si>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</si>
  <si>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</si>
  <si>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</si>
  <si>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80120</t>
  </si>
  <si>
    <t>80146</t>
  </si>
  <si>
    <t>Dokształcanie i doskonalenie nauczycieli</t>
  </si>
  <si>
    <t>85202</t>
  </si>
  <si>
    <t>85415</t>
  </si>
  <si>
    <t>85446</t>
  </si>
  <si>
    <t>92116</t>
  </si>
  <si>
    <t>Biblioteki</t>
  </si>
  <si>
    <t>92195</t>
  </si>
  <si>
    <t>92695</t>
  </si>
  <si>
    <t>92120</t>
  </si>
  <si>
    <t>Ochrona zabytków i opieka nad zabytkami</t>
  </si>
  <si>
    <t>Dochody majątkowe</t>
  </si>
  <si>
    <t>Dochody            bieżące</t>
  </si>
  <si>
    <t>Stołówki szkolne</t>
  </si>
  <si>
    <t>2310</t>
  </si>
  <si>
    <t>Dotacje celowe otrzymane z gminy na zadania bieżące realizowane na podstawie porozumień (umów) między jednostkami samorządu terytorialnego</t>
  </si>
  <si>
    <t>852</t>
  </si>
  <si>
    <t>80148</t>
  </si>
  <si>
    <t>LEŚNICTWO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</si>
  <si>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</si>
  <si>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</si>
  <si>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</si>
  <si>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</si>
  <si>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2910</t>
  </si>
  <si>
    <t>2700</t>
  </si>
  <si>
    <t>Środki na dofinansowanie własnych zadań bieżących gmin (związków gmin), powiatów (zwiazków powiatów), samorządów województw, pozyskane z innych źródeł</t>
  </si>
  <si>
    <t>2008</t>
  </si>
  <si>
    <t>2009</t>
  </si>
  <si>
    <t>% wyko-nania</t>
  </si>
  <si>
    <t>%     wyko-       nania</t>
  </si>
  <si>
    <t>85395</t>
  </si>
  <si>
    <t>%         wyko-nania</t>
  </si>
  <si>
    <t>Dota-cje
% wyko-nania</t>
  </si>
  <si>
    <t>Klasyfi-kacja
§</t>
  </si>
  <si>
    <t>0910</t>
  </si>
  <si>
    <t>Odsetki od nieterminowych wpłat z tytułu podatków i opłat</t>
  </si>
  <si>
    <t>Plan           dotacji wg uchwały budżetowej</t>
  </si>
  <si>
    <t>6208</t>
  </si>
  <si>
    <t>0470</t>
  </si>
  <si>
    <t>Wpływy z opłat za zarząd, użytkowanie i użytkowanie wieczyste nieruchomości</t>
  </si>
  <si>
    <t>Wy-datki              %               wyko-nania</t>
  </si>
  <si>
    <t>Wykonanie dochodów budżetu Gminy Golczewo na dzień 31.12.2010 r.</t>
  </si>
  <si>
    <t>Plan                                    wg uchwały budżetowej
2010 r.</t>
  </si>
  <si>
    <t>Plan                               na dzień 31.12.2010 r.</t>
  </si>
  <si>
    <t>Wykonanie                               na dzień 31.12.2010 r.</t>
  </si>
  <si>
    <t>02095</t>
  </si>
  <si>
    <t>6620</t>
  </si>
  <si>
    <t>Dotacje celowe otrzymane z powiatu na inwestycje i zakupy inwestycyjne realizowane na podstawie porozumień (umów) między jst</t>
  </si>
  <si>
    <t>Drogi publiczne gminne</t>
  </si>
  <si>
    <t>TURYSTYKA</t>
  </si>
  <si>
    <t>0760</t>
  </si>
  <si>
    <t>Wpływy z tytułu przekształcenia prawa użytkowania wieczystego przysługującego osobom fizycznym w prawo własności</t>
  </si>
  <si>
    <t>6330</t>
  </si>
  <si>
    <t>Dotacje celowe otrzymane z budżetu państwa na realizację inwestycji i zakupów inwestycyjncyh własnych gmin (związków gmin)</t>
  </si>
  <si>
    <t>Dotacje celowe otrzymane z budżetu państwa na zadania bieżące realizowane przez gminę na podstawie porozumień z organami administracji rządowej</t>
  </si>
  <si>
    <t>Cmentarze</t>
  </si>
  <si>
    <t>Gospodarstwa pomocnicze</t>
  </si>
  <si>
    <t>Dotacje celowe otrzymane z budżetu państwa na realizację zadań bieżących z zakresu administracji rządowej oraz innych zadań zleconych gminie (związkom gmin) ustawami</t>
  </si>
  <si>
    <t>Dochody jst związane z realizacją zadań z zakresu administracji rządowej oraz innych zadań zleconych ustawami</t>
  </si>
  <si>
    <t>Dotacje celowe z funduszy celowych na realizację zadań bieżących jednostek sektora finansów publicznych</t>
  </si>
  <si>
    <t>URZĘDY NACZELNYCH ORGANÓW WŁADZY PAŃSTWOWEJ, KONTROLI I OCHRONY PRAWA ORAZ SĄDOWNICTWA</t>
  </si>
  <si>
    <t>0310</t>
  </si>
  <si>
    <t>0320</t>
  </si>
  <si>
    <t>0330</t>
  </si>
  <si>
    <t>0340</t>
  </si>
  <si>
    <t>0360</t>
  </si>
  <si>
    <t>0430</t>
  </si>
  <si>
    <t>0500</t>
  </si>
  <si>
    <t>0410</t>
  </si>
  <si>
    <t>0460</t>
  </si>
  <si>
    <t>0480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</si>
  <si>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</si>
  <si>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</si>
  <si>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</si>
  <si>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</si>
  <si>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</si>
  <si>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</si>
  <si>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</si>
  <si>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</si>
  <si>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</si>
  <si>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Wpływy z podatku rolnego, podatku leśnego, podatku od spadków i darowizn, podatku od czynności cywilnoprawnych, podatków i opłat lokalnych od osób fizycznych</t>
  </si>
  <si>
    <t>Podatek od spadków i darowizn</t>
  </si>
  <si>
    <t>Wpływy z opłaty targowej</t>
  </si>
  <si>
    <t>Podatek od czynności cywilnoprawnych</t>
  </si>
  <si>
    <t>Wpływy z innych opłat stanowiących dochody jst na podstawie ustaw</t>
  </si>
  <si>
    <t>Wpływy z opłaty skarbowej</t>
  </si>
  <si>
    <t>Wpływy z opłaty eksploatacyjnej</t>
  </si>
  <si>
    <t>Wpływy z opłat za wydawanie zezwoleń na sprzedaż alkoholu</t>
  </si>
  <si>
    <t>Wpływy z innych lokalnych opłat pobieranych przez jst na podstawie odrębnych ustaw</t>
  </si>
  <si>
    <t>Udziały gmin w podatkach stanowiących dochód budżetu państwa</t>
  </si>
  <si>
    <t>Podatek dochodowy od osob prawnych</t>
  </si>
  <si>
    <t>Część wyrównawcza subwencji ogólnej dla gmin</t>
  </si>
  <si>
    <t>Część równoważąca subwencji ogólnej dla gmin</t>
  </si>
  <si>
    <t>Szkoły podstawowe</t>
  </si>
  <si>
    <t>Wykonanie wydatków (zł)</t>
  </si>
  <si>
    <t>Plan wydatków na 31.12.2010 r. (zł)</t>
  </si>
  <si>
    <t>Świadcze-nia na rzecz osób fizycznych</t>
  </si>
  <si>
    <t xml:space="preserve">Dochody i wydatki budżetu Gminy Golczewo związane z realizacją zadań z zakresu administracji rządowej i innych zadań zleconych odrębnymi ustawami na dzień 31.12.2010 r.                                                                                       </t>
  </si>
  <si>
    <t>Plan na 31.12.2010 r.</t>
  </si>
  <si>
    <t>Wykonanie na 31.12.2010 r.</t>
  </si>
  <si>
    <t>Narodowy Fundusz Zdrowia</t>
  </si>
  <si>
    <t>Wpłaty za badania i świadczenia nie objęte refundacją NFZ</t>
  </si>
  <si>
    <t>Przychody finansowe</t>
  </si>
  <si>
    <t>9.</t>
  </si>
  <si>
    <t>10.</t>
  </si>
  <si>
    <t>11.</t>
  </si>
  <si>
    <t>12.</t>
  </si>
  <si>
    <t>13.</t>
  </si>
  <si>
    <t>Wynagrodzenie (kontrakty, umowy zlecenie, umowy o pracę, ZUS)</t>
  </si>
  <si>
    <t>Amortyzacja</t>
  </si>
  <si>
    <t>Zużycie materiałów: biurowych, leków, sprzętu jednorazowego, środki dezynfekujące, środki czystości, budowlanyh szczepionek</t>
  </si>
  <si>
    <t>Zużycie energii cieplnej, elektrycznej, wody</t>
  </si>
  <si>
    <t>Usługi transportowe</t>
  </si>
  <si>
    <t>Usługi komunalne (wywóz nieczystości), utylizacja odpadów medycznych</t>
  </si>
  <si>
    <t>Badania laboratoryjne (USG, RTG)</t>
  </si>
  <si>
    <t>Najem pomieszczeń w Wysokiej Kamieńskiej</t>
  </si>
  <si>
    <t>Fundusz remontowy i usługi remontowe</t>
  </si>
  <si>
    <t>Usługi telekomunikacyjne, pocztowe, bankowe</t>
  </si>
  <si>
    <t>Pozostałe usługi (sprzątanie pomieszczeń, abonament za internet, usługa serwisowa, obsługa programu komputerowego, serwis instalacji alarmowej)</t>
  </si>
  <si>
    <t>Pozostałe koszty: szkolenie pracowników i inne koszty rodzajowe</t>
  </si>
  <si>
    <t>Ubezpieczenia majątkowe, podatek od nieruchomości</t>
  </si>
  <si>
    <t>Wydatki inwestycyjne</t>
  </si>
  <si>
    <t>Zakup aparatu USG</t>
  </si>
  <si>
    <t>Dotacje z budżetu</t>
  </si>
  <si>
    <t>Dotacja na inwestycje</t>
  </si>
  <si>
    <t>Dotacja z Biblioteki Narodowej</t>
  </si>
  <si>
    <t>Odsetki od środków na rachunku bankowym</t>
  </si>
  <si>
    <t>Wynajem Sali</t>
  </si>
  <si>
    <t>Zakup książek</t>
  </si>
  <si>
    <t>Zakup materiałów i wyposażenia</t>
  </si>
  <si>
    <t>Zakup materiałów biurowych</t>
  </si>
  <si>
    <t>Zakup węgla (Filia w Wysokiej Kam.)</t>
  </si>
  <si>
    <t>Zakup środków czystości</t>
  </si>
  <si>
    <t>Zakup czasopism</t>
  </si>
  <si>
    <t>Zakup pomocy dydaktycznych</t>
  </si>
  <si>
    <t>Zakup wyposażenia</t>
  </si>
  <si>
    <t>Zakup energii</t>
  </si>
  <si>
    <t>Woda, kanalizacja</t>
  </si>
  <si>
    <t>Energia elektryczna, c.o.</t>
  </si>
  <si>
    <t>Usługi pozostałe</t>
  </si>
  <si>
    <t>Usługi remontowe</t>
  </si>
  <si>
    <t>Koszty pozostałe</t>
  </si>
  <si>
    <t>Krajowe podróże służbowe</t>
  </si>
  <si>
    <t>Odpis na Zakładowy Fundusz Świadczeń Socjalnych</t>
  </si>
  <si>
    <t>Centrum Społeczno-Kulturalne w Wysokiej Kamieńskiej</t>
  </si>
  <si>
    <t>Wykonanie planu finansowego Miejsko-Gminnej Biblioteki Publicznej w Golczewie za 2010 rok</t>
  </si>
  <si>
    <t>Wykonanie planu finansowego Samodzielnego Publicznego Zakładu Opieki Zdrowotnej w Golczewie za 2010 rok</t>
  </si>
  <si>
    <t>Dotacje rozwojowe</t>
  </si>
  <si>
    <t>Dotacje celowe w ramach programów finansowanych z udziałem środków europejskich oraz środków, o których mowa w art.. 5 ust. 1 pkt 3 oraz ust. 3 pkt 5 i 6 ustawy, lub płatności w ramach budżetu środków europejskich</t>
  </si>
  <si>
    <t>Odsetki od dotacji oraz płatności wykorzystanych niezgodnie z przeznaczeniem lub wykorzystanych z naruszeniem procedur, o których mowa w art.. 184 ustawy, pobranych nienależnie lub w nadmiernej wysokości</t>
  </si>
  <si>
    <t>Koszty</t>
  </si>
  <si>
    <t>Wynagrodzenia, składki na ubezpieczenie społeczne i Fundusz Pracy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</si>
</sst>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%"/>
    <numFmt numFmtId="178" formatCode="0.0"/>
    <numFmt numFmtId="179" formatCode="0.000"/>
    <numFmt numFmtId="180" formatCode="00\-000"/>
    <numFmt numFmtId="181" formatCode="#00#"/>
    <numFmt numFmtId="182" formatCode="##,##0"/>
    <numFmt numFmtId="183" formatCode="00#"/>
    <numFmt numFmtId="184" formatCode="000#"/>
    <numFmt numFmtId="185" formatCode="#,##0_ ;\-#,##0\ "/>
  </numFmts>
  <fonts count="9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i/>
      <sz val="10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2"/>
    </font>
    <font>
      <i/>
      <sz val="10"/>
      <color indexed="8"/>
      <name val="Arial CE"/>
      <family val="2"/>
    </font>
    <font>
      <b/>
      <i/>
      <sz val="9"/>
      <color indexed="8"/>
      <name val="Arial CE"/>
      <family val="2"/>
    </font>
    <font>
      <b/>
      <sz val="12"/>
      <name val="Tahoma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i/>
      <sz val="8"/>
      <color indexed="8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i/>
      <sz val="12"/>
      <color indexed="8"/>
      <name val="Arial CE"/>
      <family val="0"/>
    </font>
    <font>
      <sz val="12"/>
      <name val="Arial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9"/>
      <color indexed="8"/>
      <name val="Arial CE"/>
      <family val="0"/>
    </font>
    <font>
      <b/>
      <i/>
      <sz val="10"/>
      <name val="Arial CE"/>
      <family val="0"/>
    </font>
    <font>
      <b/>
      <sz val="10"/>
      <name val="Arial"/>
      <family val="0"/>
    </font>
    <font>
      <b/>
      <sz val="18"/>
      <color indexed="8"/>
      <name val="Arial CE"/>
      <family val="0"/>
    </font>
    <font>
      <sz val="18"/>
      <name val="Arial CE"/>
      <family val="0"/>
    </font>
    <font>
      <b/>
      <i/>
      <sz val="14"/>
      <color indexed="8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 CE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color indexed="8"/>
      <name val="Arial CE"/>
      <family val="2"/>
    </font>
    <font>
      <i/>
      <sz val="14"/>
      <color indexed="8"/>
      <name val="Arial CE"/>
      <family val="0"/>
    </font>
    <font>
      <b/>
      <i/>
      <sz val="9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color indexed="8"/>
      <name val="Arial CE"/>
      <family val="0"/>
    </font>
    <font>
      <i/>
      <u val="single"/>
      <sz val="8"/>
      <name val="Arial CE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3"/>
      <name val="Arial CE"/>
      <family val="2"/>
    </font>
    <font>
      <b/>
      <sz val="9"/>
      <name val="Arial CE"/>
      <family val="2"/>
    </font>
    <font>
      <u val="single"/>
      <sz val="11"/>
      <name val="Arial CE"/>
      <family val="0"/>
    </font>
    <font>
      <u val="single"/>
      <sz val="10"/>
      <name val="Arial CE"/>
      <family val="0"/>
    </font>
    <font>
      <i/>
      <sz val="12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medium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thin"/>
      <top style="thin"/>
      <bottom style="double">
        <color indexed="8"/>
      </bottom>
    </border>
    <border>
      <left style="thin"/>
      <right style="medium">
        <color indexed="8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/>
      <bottom style="thin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>
        <color indexed="8"/>
      </right>
      <top style="double"/>
      <bottom style="double"/>
    </border>
    <border>
      <left style="thin"/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medium"/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medium">
        <color indexed="8"/>
      </right>
      <top>
        <color indexed="63"/>
      </top>
      <bottom style="double"/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 style="double"/>
      <bottom style="thin"/>
    </border>
    <border>
      <left style="medium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>
        <color indexed="8"/>
      </right>
      <top style="double"/>
      <bottom style="thin"/>
    </border>
    <border>
      <left style="thin"/>
      <right style="double"/>
      <top style="thin"/>
      <bottom style="double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0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0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5" fillId="0" borderId="0" xfId="54" applyFont="1" applyFill="1" applyBorder="1" applyAlignment="1">
      <alignment vertical="center" wrapText="1"/>
      <protection/>
    </xf>
    <xf numFmtId="3" fontId="18" fillId="0" borderId="0" xfId="54" applyNumberFormat="1" applyFont="1" applyFill="1" applyBorder="1" applyAlignment="1">
      <alignment horizontal="right" vertical="center"/>
      <protection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9" fillId="0" borderId="0" xfId="55" applyFill="1" applyAlignment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8" fillId="0" borderId="0" xfId="54" applyNumberFormat="1" applyFont="1" applyFill="1" applyBorder="1" applyAlignment="1">
      <alignment horizontal="right" vertical="center"/>
      <protection/>
    </xf>
    <xf numFmtId="4" fontId="0" fillId="0" borderId="0" xfId="0" applyNumberFormat="1" applyBorder="1" applyAlignment="1">
      <alignment vertical="center"/>
    </xf>
    <xf numFmtId="4" fontId="20" fillId="0" borderId="0" xfId="54" applyNumberFormat="1" applyFont="1" applyFill="1" applyBorder="1" applyAlignment="1">
      <alignment horizontal="right" vertical="center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4" fontId="25" fillId="0" borderId="12" xfId="55" applyNumberFormat="1" applyFont="1" applyFill="1" applyBorder="1" applyAlignment="1">
      <alignment horizontal="right" vertical="center"/>
      <protection/>
    </xf>
    <xf numFmtId="4" fontId="25" fillId="0" borderId="12" xfId="55" applyNumberFormat="1" applyFont="1" applyFill="1" applyBorder="1" applyAlignment="1">
      <alignment vertical="center"/>
      <protection/>
    </xf>
    <xf numFmtId="49" fontId="25" fillId="0" borderId="10" xfId="55" applyNumberFormat="1" applyFont="1" applyFill="1" applyBorder="1" applyAlignment="1">
      <alignment horizontal="center" vertical="center"/>
      <protection/>
    </xf>
    <xf numFmtId="4" fontId="25" fillId="0" borderId="24" xfId="55" applyNumberFormat="1" applyFont="1" applyFill="1" applyBorder="1" applyAlignment="1">
      <alignment horizontal="right" vertical="center"/>
      <protection/>
    </xf>
    <xf numFmtId="0" fontId="1" fillId="0" borderId="25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horizontal="right" vertical="center"/>
    </xf>
    <xf numFmtId="4" fontId="7" fillId="0" borderId="30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3" fontId="6" fillId="0" borderId="33" xfId="55" applyNumberFormat="1" applyFont="1" applyFill="1" applyBorder="1" applyAlignment="1">
      <alignment horizontal="center" vertical="center" wrapText="1"/>
      <protection/>
    </xf>
    <xf numFmtId="3" fontId="6" fillId="0" borderId="21" xfId="55" applyNumberFormat="1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9" fillId="0" borderId="0" xfId="54" applyFill="1" applyAlignment="1">
      <alignment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18" fillId="0" borderId="0" xfId="54" applyFont="1" applyFill="1" applyAlignment="1">
      <alignment horizontal="center" vertical="center"/>
      <protection/>
    </xf>
    <xf numFmtId="0" fontId="15" fillId="0" borderId="0" xfId="54" applyFont="1" applyFill="1" applyAlignment="1">
      <alignment horizontal="center" vertical="center"/>
      <protection/>
    </xf>
    <xf numFmtId="0" fontId="23" fillId="0" borderId="0" xfId="54" applyFont="1" applyFill="1" applyAlignment="1">
      <alignment vertical="center"/>
      <protection/>
    </xf>
    <xf numFmtId="0" fontId="23" fillId="0" borderId="0" xfId="54" applyFont="1" applyFill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4" fontId="9" fillId="0" borderId="0" xfId="54" applyNumberFormat="1" applyFill="1" applyAlignment="1">
      <alignment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27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horizontal="left" vertical="center" wrapText="1"/>
      <protection/>
    </xf>
    <xf numFmtId="0" fontId="15" fillId="0" borderId="0" xfId="55" applyFont="1" applyFill="1" applyAlignment="1">
      <alignment horizontal="right" vertical="center"/>
      <protection/>
    </xf>
    <xf numFmtId="0" fontId="21" fillId="0" borderId="0" xfId="55" applyFont="1" applyFill="1" applyAlignment="1">
      <alignment horizontal="left" vertical="center" wrapText="1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horizontal="center" vertical="center"/>
      <protection/>
    </xf>
    <xf numFmtId="0" fontId="15" fillId="0" borderId="0" xfId="55" applyFont="1" applyFill="1" applyAlignment="1">
      <alignment vertical="center"/>
      <protection/>
    </xf>
    <xf numFmtId="0" fontId="23" fillId="0" borderId="0" xfId="55" applyFont="1" applyFill="1" applyBorder="1" applyAlignment="1">
      <alignment vertical="center"/>
      <protection/>
    </xf>
    <xf numFmtId="0" fontId="20" fillId="0" borderId="0" xfId="55" applyFont="1" applyFill="1" applyBorder="1" applyAlignment="1">
      <alignment vertical="center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32" fillId="33" borderId="12" xfId="55" applyNumberFormat="1" applyFont="1" applyFill="1" applyBorder="1" applyAlignment="1">
      <alignment horizontal="right" vertical="center"/>
      <protection/>
    </xf>
    <xf numFmtId="3" fontId="9" fillId="0" borderId="0" xfId="55" applyNumberFormat="1" applyFill="1" applyAlignment="1">
      <alignment vertical="center"/>
      <protection/>
    </xf>
    <xf numFmtId="0" fontId="9" fillId="0" borderId="0" xfId="55" applyAlignment="1">
      <alignment vertical="center"/>
      <protection/>
    </xf>
    <xf numFmtId="4" fontId="33" fillId="0" borderId="0" xfId="55" applyNumberFormat="1" applyFont="1" applyFill="1" applyAlignment="1">
      <alignment vertical="center"/>
      <protection/>
    </xf>
    <xf numFmtId="0" fontId="33" fillId="0" borderId="0" xfId="55" applyFont="1" applyFill="1" applyAlignment="1">
      <alignment vertical="center"/>
      <protection/>
    </xf>
    <xf numFmtId="4" fontId="0" fillId="0" borderId="0" xfId="0" applyNumberForma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23" fillId="0" borderId="0" xfId="54" applyNumberFormat="1" applyFont="1" applyFill="1" applyBorder="1" applyAlignment="1">
      <alignment vertical="center"/>
      <protection/>
    </xf>
    <xf numFmtId="3" fontId="1" fillId="0" borderId="18" xfId="0" applyNumberFormat="1" applyFont="1" applyBorder="1" applyAlignment="1">
      <alignment horizontal="center" vertical="center"/>
    </xf>
    <xf numFmtId="4" fontId="27" fillId="0" borderId="0" xfId="55" applyNumberFormat="1" applyFont="1" applyFill="1" applyAlignment="1">
      <alignment horizontal="left" vertical="center" wrapText="1"/>
      <protection/>
    </xf>
    <xf numFmtId="4" fontId="20" fillId="0" borderId="0" xfId="55" applyNumberFormat="1" applyFont="1" applyFill="1" applyAlignment="1">
      <alignment vertical="center"/>
      <protection/>
    </xf>
    <xf numFmtId="4" fontId="23" fillId="0" borderId="0" xfId="55" applyNumberFormat="1" applyFont="1" applyFill="1" applyBorder="1" applyAlignment="1">
      <alignment vertical="center"/>
      <protection/>
    </xf>
    <xf numFmtId="4" fontId="9" fillId="0" borderId="0" xfId="55" applyNumberFormat="1" applyFill="1" applyAlignment="1">
      <alignment vertical="center"/>
      <protection/>
    </xf>
    <xf numFmtId="4" fontId="9" fillId="0" borderId="0" xfId="55" applyNumberFormat="1" applyAlignment="1">
      <alignment vertical="center"/>
      <protection/>
    </xf>
    <xf numFmtId="4" fontId="0" fillId="0" borderId="0" xfId="0" applyNumberFormat="1" applyAlignment="1">
      <alignment/>
    </xf>
    <xf numFmtId="49" fontId="6" fillId="0" borderId="34" xfId="0" applyNumberFormat="1" applyFont="1" applyFill="1" applyBorder="1" applyAlignment="1">
      <alignment horizontal="center" vertical="center" wrapText="1"/>
    </xf>
    <xf numFmtId="4" fontId="9" fillId="0" borderId="0" xfId="54" applyNumberFormat="1" applyFill="1" applyAlignment="1">
      <alignment/>
      <protection/>
    </xf>
    <xf numFmtId="0" fontId="9" fillId="0" borderId="0" xfId="54" applyFill="1" applyAlignment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9" fillId="0" borderId="12" xfId="54" applyFont="1" applyFill="1" applyBorder="1" applyAlignment="1">
      <alignment wrapText="1"/>
      <protection/>
    </xf>
    <xf numFmtId="0" fontId="19" fillId="0" borderId="12" xfId="54" applyFont="1" applyFill="1" applyBorder="1" applyAlignment="1">
      <alignment wrapText="1"/>
      <protection/>
    </xf>
    <xf numFmtId="0" fontId="19" fillId="0" borderId="12" xfId="54" applyFont="1" applyFill="1" applyBorder="1" applyAlignment="1">
      <alignment horizontal="left" wrapText="1"/>
      <protection/>
    </xf>
    <xf numFmtId="0" fontId="19" fillId="0" borderId="15" xfId="54" applyFont="1" applyFill="1" applyBorder="1" applyAlignment="1">
      <alignment wrapText="1"/>
      <protection/>
    </xf>
    <xf numFmtId="0" fontId="19" fillId="0" borderId="12" xfId="54" applyFont="1" applyFill="1" applyBorder="1" applyAlignment="1">
      <alignment horizontal="left" wrapText="1"/>
      <protection/>
    </xf>
    <xf numFmtId="4" fontId="36" fillId="0" borderId="24" xfId="54" applyNumberFormat="1" applyFont="1" applyFill="1" applyBorder="1" applyAlignment="1">
      <alignment horizontal="right" wrapText="1"/>
      <protection/>
    </xf>
    <xf numFmtId="49" fontId="18" fillId="0" borderId="37" xfId="54" applyNumberFormat="1" applyFont="1" applyFill="1" applyBorder="1" applyAlignment="1">
      <alignment horizontal="center" vertical="center" wrapText="1"/>
      <protection/>
    </xf>
    <xf numFmtId="0" fontId="19" fillId="0" borderId="38" xfId="54" applyFont="1" applyFill="1" applyBorder="1" applyAlignment="1">
      <alignment wrapText="1"/>
      <protection/>
    </xf>
    <xf numFmtId="4" fontId="36" fillId="0" borderId="38" xfId="54" applyNumberFormat="1" applyFont="1" applyFill="1" applyBorder="1" applyAlignment="1">
      <alignment horizontal="right" wrapText="1"/>
      <protection/>
    </xf>
    <xf numFmtId="4" fontId="23" fillId="0" borderId="38" xfId="54" applyNumberFormat="1" applyFont="1" applyFill="1" applyBorder="1" applyAlignment="1">
      <alignment horizontal="right"/>
      <protection/>
    </xf>
    <xf numFmtId="4" fontId="36" fillId="0" borderId="39" xfId="54" applyNumberFormat="1" applyFont="1" applyFill="1" applyBorder="1" applyAlignment="1">
      <alignment horizontal="right" wrapText="1"/>
      <protection/>
    </xf>
    <xf numFmtId="4" fontId="36" fillId="0" borderId="12" xfId="54" applyNumberFormat="1" applyFont="1" applyFill="1" applyBorder="1" applyAlignment="1">
      <alignment horizontal="right" wrapText="1"/>
      <protection/>
    </xf>
    <xf numFmtId="4" fontId="23" fillId="0" borderId="12" xfId="54" applyNumberFormat="1" applyFont="1" applyFill="1" applyBorder="1" applyAlignment="1">
      <alignment horizontal="right"/>
      <protection/>
    </xf>
    <xf numFmtId="49" fontId="18" fillId="0" borderId="10" xfId="54" applyNumberFormat="1" applyFont="1" applyFill="1" applyBorder="1" applyAlignment="1">
      <alignment horizontal="center" vertical="center"/>
      <protection/>
    </xf>
    <xf numFmtId="49" fontId="18" fillId="0" borderId="14" xfId="54" applyNumberFormat="1" applyFont="1" applyFill="1" applyBorder="1" applyAlignment="1">
      <alignment horizontal="center" vertical="center" wrapText="1"/>
      <protection/>
    </xf>
    <xf numFmtId="4" fontId="36" fillId="0" borderId="15" xfId="54" applyNumberFormat="1" applyFont="1" applyFill="1" applyBorder="1" applyAlignment="1">
      <alignment horizontal="right" wrapText="1"/>
      <protection/>
    </xf>
    <xf numFmtId="4" fontId="23" fillId="0" borderId="15" xfId="54" applyNumberFormat="1" applyFont="1" applyFill="1" applyBorder="1" applyAlignment="1">
      <alignment horizontal="right"/>
      <protection/>
    </xf>
    <xf numFmtId="4" fontId="36" fillId="0" borderId="40" xfId="54" applyNumberFormat="1" applyFont="1" applyFill="1" applyBorder="1" applyAlignment="1">
      <alignment horizontal="right" wrapText="1"/>
      <protection/>
    </xf>
    <xf numFmtId="4" fontId="36" fillId="0" borderId="13" xfId="54" applyNumberFormat="1" applyFont="1" applyFill="1" applyBorder="1" applyAlignment="1">
      <alignment horizontal="right" wrapText="1"/>
      <protection/>
    </xf>
    <xf numFmtId="0" fontId="9" fillId="0" borderId="0" xfId="55" applyNumberFormat="1" applyFill="1" applyAlignment="1">
      <alignment vertical="center"/>
      <protection/>
    </xf>
    <xf numFmtId="4" fontId="2" fillId="0" borderId="41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4" fontId="0" fillId="0" borderId="46" xfId="0" applyNumberFormat="1" applyFont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0" xfId="0" applyFont="1" applyAlignment="1">
      <alignment/>
    </xf>
    <xf numFmtId="4" fontId="11" fillId="0" borderId="22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/>
    </xf>
    <xf numFmtId="4" fontId="11" fillId="33" borderId="2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" fontId="37" fillId="34" borderId="0" xfId="0" applyNumberFormat="1" applyFont="1" applyFill="1" applyBorder="1" applyAlignment="1">
      <alignment/>
    </xf>
    <xf numFmtId="4" fontId="42" fillId="0" borderId="0" xfId="55" applyNumberFormat="1" applyFont="1" applyFill="1" applyAlignment="1">
      <alignment vertical="center"/>
      <protection/>
    </xf>
    <xf numFmtId="0" fontId="42" fillId="0" borderId="0" xfId="55" applyFont="1" applyFill="1" applyAlignment="1">
      <alignment vertical="center"/>
      <protection/>
    </xf>
    <xf numFmtId="4" fontId="43" fillId="0" borderId="0" xfId="55" applyNumberFormat="1" applyFont="1" applyFill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0" fontId="42" fillId="0" borderId="0" xfId="55" applyNumberFormat="1" applyFont="1" applyFill="1" applyAlignment="1">
      <alignment vertical="center"/>
      <protection/>
    </xf>
    <xf numFmtId="0" fontId="43" fillId="0" borderId="0" xfId="55" applyNumberFormat="1" applyFont="1" applyFill="1" applyAlignment="1">
      <alignment vertical="center"/>
      <protection/>
    </xf>
    <xf numFmtId="0" fontId="44" fillId="0" borderId="0" xfId="55" applyFont="1" applyFill="1" applyAlignment="1">
      <alignment vertical="center"/>
      <protection/>
    </xf>
    <xf numFmtId="4" fontId="46" fillId="0" borderId="0" xfId="55" applyNumberFormat="1" applyFont="1" applyFill="1" applyAlignment="1">
      <alignment vertical="center"/>
      <protection/>
    </xf>
    <xf numFmtId="0" fontId="46" fillId="0" borderId="0" xfId="55" applyNumberFormat="1" applyFont="1" applyFill="1" applyAlignment="1">
      <alignment vertical="center"/>
      <protection/>
    </xf>
    <xf numFmtId="0" fontId="46" fillId="0" borderId="0" xfId="55" applyFont="1" applyFill="1" applyAlignment="1">
      <alignment vertical="center"/>
      <protection/>
    </xf>
    <xf numFmtId="49" fontId="47" fillId="0" borderId="10" xfId="55" applyNumberFormat="1" applyFont="1" applyFill="1" applyBorder="1" applyAlignment="1">
      <alignment horizontal="center" vertical="center"/>
      <protection/>
    </xf>
    <xf numFmtId="0" fontId="47" fillId="0" borderId="12" xfId="55" applyFont="1" applyFill="1" applyBorder="1" applyAlignment="1">
      <alignment horizontal="center" vertical="center" wrapText="1"/>
      <protection/>
    </xf>
    <xf numFmtId="4" fontId="47" fillId="0" borderId="12" xfId="55" applyNumberFormat="1" applyFont="1" applyFill="1" applyBorder="1" applyAlignment="1">
      <alignment vertical="center"/>
      <protection/>
    </xf>
    <xf numFmtId="4" fontId="48" fillId="0" borderId="12" xfId="55" applyNumberFormat="1" applyFont="1" applyFill="1" applyBorder="1" applyAlignment="1">
      <alignment horizontal="right" vertical="center"/>
      <protection/>
    </xf>
    <xf numFmtId="4" fontId="47" fillId="0" borderId="12" xfId="55" applyNumberFormat="1" applyFont="1" applyFill="1" applyBorder="1" applyAlignment="1">
      <alignment horizontal="right" vertical="center"/>
      <protection/>
    </xf>
    <xf numFmtId="4" fontId="47" fillId="0" borderId="24" xfId="55" applyNumberFormat="1" applyFont="1" applyFill="1" applyBorder="1" applyAlignment="1">
      <alignment horizontal="right" vertical="center"/>
      <protection/>
    </xf>
    <xf numFmtId="0" fontId="47" fillId="0" borderId="12" xfId="55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right" vertical="center"/>
      <protection/>
    </xf>
    <xf numFmtId="0" fontId="47" fillId="0" borderId="10" xfId="55" applyFont="1" applyFill="1" applyBorder="1" applyAlignment="1">
      <alignment horizontal="center" vertical="center"/>
      <protection/>
    </xf>
    <xf numFmtId="0" fontId="47" fillId="0" borderId="10" xfId="55" applyFont="1" applyFill="1" applyBorder="1" applyAlignment="1">
      <alignment horizontal="center" vertical="center"/>
      <protection/>
    </xf>
    <xf numFmtId="4" fontId="47" fillId="0" borderId="12" xfId="55" applyNumberFormat="1" applyFont="1" applyFill="1" applyBorder="1" applyAlignment="1">
      <alignment vertical="center"/>
      <protection/>
    </xf>
    <xf numFmtId="4" fontId="47" fillId="0" borderId="24" xfId="55" applyNumberFormat="1" applyFont="1" applyFill="1" applyBorder="1" applyAlignment="1">
      <alignment vertical="center"/>
      <protection/>
    </xf>
    <xf numFmtId="49" fontId="47" fillId="0" borderId="14" xfId="55" applyNumberFormat="1" applyFont="1" applyFill="1" applyBorder="1" applyAlignment="1">
      <alignment horizontal="center" vertical="center"/>
      <protection/>
    </xf>
    <xf numFmtId="0" fontId="47" fillId="0" borderId="15" xfId="55" applyFont="1" applyFill="1" applyBorder="1" applyAlignment="1">
      <alignment horizontal="center" vertical="center" wrapText="1"/>
      <protection/>
    </xf>
    <xf numFmtId="4" fontId="47" fillId="0" borderId="15" xfId="55" applyNumberFormat="1" applyFont="1" applyFill="1" applyBorder="1" applyAlignment="1">
      <alignment vertical="center"/>
      <protection/>
    </xf>
    <xf numFmtId="4" fontId="48" fillId="0" borderId="15" xfId="55" applyNumberFormat="1" applyFont="1" applyFill="1" applyBorder="1" applyAlignment="1">
      <alignment horizontal="right" vertical="center"/>
      <protection/>
    </xf>
    <xf numFmtId="4" fontId="47" fillId="0" borderId="40" xfId="55" applyNumberFormat="1" applyFont="1" applyFill="1" applyBorder="1" applyAlignment="1">
      <alignment horizontal="right" vertical="center"/>
      <protection/>
    </xf>
    <xf numFmtId="0" fontId="41" fillId="0" borderId="36" xfId="54" applyFont="1" applyFill="1" applyBorder="1" applyAlignment="1">
      <alignment vertical="center" wrapText="1"/>
      <protection/>
    </xf>
    <xf numFmtId="4" fontId="41" fillId="0" borderId="48" xfId="55" applyNumberFormat="1" applyFont="1" applyFill="1" applyBorder="1" applyAlignment="1">
      <alignment horizontal="right" vertical="center"/>
      <protection/>
    </xf>
    <xf numFmtId="4" fontId="41" fillId="0" borderId="13" xfId="55" applyNumberFormat="1" applyFont="1" applyFill="1" applyBorder="1" applyAlignment="1">
      <alignment horizontal="right" vertical="center"/>
      <protection/>
    </xf>
    <xf numFmtId="4" fontId="41" fillId="0" borderId="13" xfId="55" applyNumberFormat="1" applyFont="1" applyFill="1" applyBorder="1" applyAlignment="1">
      <alignment horizontal="right" vertical="center"/>
      <protection/>
    </xf>
    <xf numFmtId="4" fontId="41" fillId="0" borderId="49" xfId="55" applyNumberFormat="1" applyFont="1" applyFill="1" applyBorder="1" applyAlignment="1">
      <alignment horizontal="right" vertical="center"/>
      <protection/>
    </xf>
    <xf numFmtId="0" fontId="41" fillId="0" borderId="50" xfId="54" applyFont="1" applyFill="1" applyBorder="1" applyAlignment="1">
      <alignment vertical="center" wrapText="1"/>
      <protection/>
    </xf>
    <xf numFmtId="4" fontId="44" fillId="0" borderId="12" xfId="55" applyNumberFormat="1" applyFont="1" applyFill="1" applyBorder="1" applyAlignment="1">
      <alignment horizontal="right" vertical="center"/>
      <protection/>
    </xf>
    <xf numFmtId="4" fontId="41" fillId="0" borderId="12" xfId="55" applyNumberFormat="1" applyFont="1" applyFill="1" applyBorder="1" applyAlignment="1">
      <alignment horizontal="right" vertical="center"/>
      <protection/>
    </xf>
    <xf numFmtId="4" fontId="44" fillId="0" borderId="24" xfId="55" applyNumberFormat="1" applyFont="1" applyFill="1" applyBorder="1" applyAlignment="1">
      <alignment horizontal="right" vertical="center"/>
      <protection/>
    </xf>
    <xf numFmtId="4" fontId="41" fillId="0" borderId="12" xfId="55" applyNumberFormat="1" applyFont="1" applyFill="1" applyBorder="1" applyAlignment="1">
      <alignment vertical="center"/>
      <protection/>
    </xf>
    <xf numFmtId="4" fontId="41" fillId="0" borderId="24" xfId="55" applyNumberFormat="1" applyFont="1" applyFill="1" applyBorder="1" applyAlignment="1">
      <alignment vertical="center"/>
      <protection/>
    </xf>
    <xf numFmtId="0" fontId="41" fillId="0" borderId="51" xfId="54" applyFont="1" applyFill="1" applyBorder="1" applyAlignment="1">
      <alignment wrapText="1"/>
      <protection/>
    </xf>
    <xf numFmtId="0" fontId="41" fillId="0" borderId="13" xfId="54" applyFont="1" applyFill="1" applyBorder="1" applyAlignment="1">
      <alignment horizontal="left" vertical="center" wrapText="1"/>
      <protection/>
    </xf>
    <xf numFmtId="4" fontId="26" fillId="0" borderId="12" xfId="55" applyNumberFormat="1" applyFont="1" applyFill="1" applyBorder="1" applyAlignment="1">
      <alignment vertical="center"/>
      <protection/>
    </xf>
    <xf numFmtId="4" fontId="26" fillId="0" borderId="24" xfId="55" applyNumberFormat="1" applyFont="1" applyFill="1" applyBorder="1" applyAlignment="1">
      <alignment vertical="center"/>
      <protection/>
    </xf>
    <xf numFmtId="49" fontId="41" fillId="0" borderId="10" xfId="55" applyNumberFormat="1" applyFont="1" applyFill="1" applyBorder="1" applyAlignment="1">
      <alignment horizontal="center" vertical="center"/>
      <protection/>
    </xf>
    <xf numFmtId="0" fontId="41" fillId="0" borderId="12" xfId="55" applyFont="1" applyFill="1" applyBorder="1" applyAlignment="1">
      <alignment horizontal="left" vertical="center" wrapText="1"/>
      <protection/>
    </xf>
    <xf numFmtId="4" fontId="41" fillId="0" borderId="12" xfId="55" applyNumberFormat="1" applyFont="1" applyFill="1" applyBorder="1" applyAlignment="1">
      <alignment vertical="center"/>
      <protection/>
    </xf>
    <xf numFmtId="4" fontId="41" fillId="0" borderId="12" xfId="55" applyNumberFormat="1" applyFont="1" applyFill="1" applyBorder="1" applyAlignment="1">
      <alignment horizontal="right" vertical="center"/>
      <protection/>
    </xf>
    <xf numFmtId="4" fontId="41" fillId="0" borderId="24" xfId="55" applyNumberFormat="1" applyFont="1" applyFill="1" applyBorder="1" applyAlignment="1">
      <alignment horizontal="right" vertical="center"/>
      <protection/>
    </xf>
    <xf numFmtId="0" fontId="41" fillId="0" borderId="51" xfId="54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32" xfId="54" applyFont="1" applyFill="1" applyBorder="1" applyAlignment="1">
      <alignment vertical="center" wrapText="1"/>
      <protection/>
    </xf>
    <xf numFmtId="0" fontId="41" fillId="0" borderId="52" xfId="54" applyFont="1" applyFill="1" applyBorder="1" applyAlignment="1">
      <alignment vertical="center" wrapText="1"/>
      <protection/>
    </xf>
    <xf numFmtId="0" fontId="41" fillId="0" borderId="13" xfId="54" applyFont="1" applyFill="1" applyBorder="1" applyAlignment="1">
      <alignment vertical="center" wrapText="1"/>
      <protection/>
    </xf>
    <xf numFmtId="0" fontId="41" fillId="0" borderId="10" xfId="55" applyFont="1" applyFill="1" applyBorder="1" applyAlignment="1">
      <alignment horizontal="left" vertical="center"/>
      <protection/>
    </xf>
    <xf numFmtId="4" fontId="41" fillId="0" borderId="24" xfId="55" applyNumberFormat="1" applyFont="1" applyFill="1" applyBorder="1" applyAlignment="1">
      <alignment horizontal="right" vertical="center"/>
      <protection/>
    </xf>
    <xf numFmtId="49" fontId="41" fillId="0" borderId="53" xfId="55" applyNumberFormat="1" applyFont="1" applyFill="1" applyBorder="1" applyAlignment="1">
      <alignment horizontal="center" vertical="center"/>
      <protection/>
    </xf>
    <xf numFmtId="49" fontId="41" fillId="0" borderId="10" xfId="55" applyNumberFormat="1" applyFont="1" applyFill="1" applyBorder="1" applyAlignment="1">
      <alignment horizontal="left" vertical="center"/>
      <protection/>
    </xf>
    <xf numFmtId="0" fontId="9" fillId="35" borderId="0" xfId="55" applyFill="1" applyAlignment="1">
      <alignment vertical="center"/>
      <protection/>
    </xf>
    <xf numFmtId="49" fontId="41" fillId="0" borderId="35" xfId="55" applyNumberFormat="1" applyFont="1" applyFill="1" applyBorder="1" applyAlignment="1">
      <alignment horizontal="left" vertical="center"/>
      <protection/>
    </xf>
    <xf numFmtId="49" fontId="44" fillId="0" borderId="10" xfId="55" applyNumberFormat="1" applyFont="1" applyFill="1" applyBorder="1" applyAlignment="1">
      <alignment horizontal="left" vertical="center"/>
      <protection/>
    </xf>
    <xf numFmtId="0" fontId="41" fillId="0" borderId="54" xfId="54" applyFont="1" applyFill="1" applyBorder="1" applyAlignment="1">
      <alignment vertical="center" wrapText="1"/>
      <protection/>
    </xf>
    <xf numFmtId="0" fontId="41" fillId="0" borderId="51" xfId="54" applyFont="1" applyFill="1" applyBorder="1" applyAlignment="1">
      <alignment horizontal="left" vertical="top" wrapText="1"/>
      <protection/>
    </xf>
    <xf numFmtId="49" fontId="41" fillId="0" borderId="10" xfId="55" applyNumberFormat="1" applyFont="1" applyFill="1" applyBorder="1" applyAlignment="1">
      <alignment horizontal="left" vertical="center"/>
      <protection/>
    </xf>
    <xf numFmtId="0" fontId="26" fillId="0" borderId="10" xfId="55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4" fontId="6" fillId="0" borderId="13" xfId="0" applyNumberFormat="1" applyFont="1" applyBorder="1" applyAlignment="1" applyProtection="1">
      <alignment/>
      <protection locked="0"/>
    </xf>
    <xf numFmtId="10" fontId="6" fillId="0" borderId="49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10" fontId="6" fillId="0" borderId="24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center"/>
    </xf>
    <xf numFmtId="4" fontId="6" fillId="0" borderId="21" xfId="0" applyNumberFormat="1" applyFont="1" applyBorder="1" applyAlignment="1" applyProtection="1">
      <alignment/>
      <protection locked="0"/>
    </xf>
    <xf numFmtId="10" fontId="6" fillId="0" borderId="47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vertical="center" wrapText="1"/>
    </xf>
    <xf numFmtId="0" fontId="41" fillId="0" borderId="55" xfId="54" applyFont="1" applyFill="1" applyBorder="1" applyAlignment="1">
      <alignment horizontal="left" vertical="center" wrapText="1"/>
      <protection/>
    </xf>
    <xf numFmtId="4" fontId="41" fillId="0" borderId="12" xfId="55" applyNumberFormat="1" applyFont="1" applyFill="1" applyBorder="1" applyAlignment="1">
      <alignment horizontal="left" vertical="center"/>
      <protection/>
    </xf>
    <xf numFmtId="4" fontId="41" fillId="0" borderId="12" xfId="55" applyNumberFormat="1" applyFont="1" applyFill="1" applyBorder="1" applyAlignment="1">
      <alignment horizontal="left" vertical="center"/>
      <protection/>
    </xf>
    <xf numFmtId="4" fontId="41" fillId="0" borderId="24" xfId="55" applyNumberFormat="1" applyFont="1" applyFill="1" applyBorder="1" applyAlignment="1">
      <alignment horizontal="left" vertical="center"/>
      <protection/>
    </xf>
    <xf numFmtId="4" fontId="43" fillId="0" borderId="0" xfId="55" applyNumberFormat="1" applyFont="1" applyFill="1" applyAlignment="1">
      <alignment horizontal="left" vertical="center"/>
      <protection/>
    </xf>
    <xf numFmtId="0" fontId="41" fillId="0" borderId="50" xfId="54" applyFont="1" applyFill="1" applyBorder="1" applyAlignment="1">
      <alignment horizontal="left" vertical="center" wrapText="1"/>
      <protection/>
    </xf>
    <xf numFmtId="0" fontId="43" fillId="0" borderId="0" xfId="55" applyFont="1" applyFill="1" applyAlignment="1">
      <alignment horizontal="left" vertical="center"/>
      <protection/>
    </xf>
    <xf numFmtId="0" fontId="43" fillId="0" borderId="0" xfId="55" applyNumberFormat="1" applyFont="1" applyFill="1" applyAlignment="1">
      <alignment horizontal="left" vertical="center"/>
      <protection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 horizontal="right"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56" xfId="0" applyFont="1" applyBorder="1" applyAlignment="1">
      <alignment horizontal="left" vertical="center" wrapText="1"/>
    </xf>
    <xf numFmtId="0" fontId="55" fillId="0" borderId="57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4" fontId="55" fillId="0" borderId="59" xfId="0" applyNumberFormat="1" applyFont="1" applyBorder="1" applyAlignment="1">
      <alignment horizontal="right" vertical="center"/>
    </xf>
    <xf numFmtId="4" fontId="55" fillId="0" borderId="57" xfId="0" applyNumberFormat="1" applyFont="1" applyBorder="1" applyAlignment="1">
      <alignment horizontal="right" vertical="center"/>
    </xf>
    <xf numFmtId="4" fontId="55" fillId="0" borderId="58" xfId="0" applyNumberFormat="1" applyFont="1" applyBorder="1" applyAlignment="1">
      <alignment horizontal="right" vertical="center"/>
    </xf>
    <xf numFmtId="10" fontId="55" fillId="0" borderId="60" xfId="0" applyNumberFormat="1" applyFont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4" fontId="9" fillId="0" borderId="64" xfId="0" applyNumberFormat="1" applyFont="1" applyBorder="1" applyAlignment="1">
      <alignment horizontal="right" vertical="center"/>
    </xf>
    <xf numFmtId="4" fontId="9" fillId="0" borderId="62" xfId="0" applyNumberFormat="1" applyFont="1" applyBorder="1" applyAlignment="1">
      <alignment horizontal="right" vertical="center"/>
    </xf>
    <xf numFmtId="4" fontId="9" fillId="0" borderId="63" xfId="0" applyNumberFormat="1" applyFont="1" applyBorder="1" applyAlignment="1">
      <alignment horizontal="right" vertical="center"/>
    </xf>
    <xf numFmtId="10" fontId="9" fillId="0" borderId="65" xfId="0" applyNumberFormat="1" applyFont="1" applyBorder="1" applyAlignment="1">
      <alignment horizontal="right" vertical="center"/>
    </xf>
    <xf numFmtId="0" fontId="55" fillId="0" borderId="61" xfId="0" applyFont="1" applyBorder="1" applyAlignment="1">
      <alignment horizontal="left" vertical="center" wrapText="1"/>
    </xf>
    <xf numFmtId="0" fontId="55" fillId="0" borderId="62" xfId="0" applyFont="1" applyBorder="1" applyAlignment="1">
      <alignment horizontal="left" vertical="center" wrapText="1"/>
    </xf>
    <xf numFmtId="0" fontId="55" fillId="0" borderId="63" xfId="0" applyFont="1" applyBorder="1" applyAlignment="1">
      <alignment horizontal="left" vertical="center" wrapText="1"/>
    </xf>
    <xf numFmtId="4" fontId="55" fillId="0" borderId="64" xfId="0" applyNumberFormat="1" applyFont="1" applyBorder="1" applyAlignment="1">
      <alignment horizontal="right" vertical="center"/>
    </xf>
    <xf numFmtId="4" fontId="55" fillId="0" borderId="62" xfId="0" applyNumberFormat="1" applyFont="1" applyBorder="1" applyAlignment="1">
      <alignment horizontal="right" vertical="center"/>
    </xf>
    <xf numFmtId="4" fontId="55" fillId="0" borderId="63" xfId="0" applyNumberFormat="1" applyFont="1" applyBorder="1" applyAlignment="1">
      <alignment horizontal="right" vertical="center"/>
    </xf>
    <xf numFmtId="10" fontId="55" fillId="0" borderId="65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6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4" fontId="0" fillId="0" borderId="64" xfId="0" applyNumberFormat="1" applyFont="1" applyBorder="1" applyAlignment="1">
      <alignment horizontal="right" vertical="center"/>
    </xf>
    <xf numFmtId="4" fontId="0" fillId="0" borderId="63" xfId="0" applyNumberFormat="1" applyFont="1" applyBorder="1" applyAlignment="1">
      <alignment horizontal="right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4" fontId="11" fillId="0" borderId="64" xfId="0" applyNumberFormat="1" applyFont="1" applyBorder="1" applyAlignment="1">
      <alignment horizontal="right" vertical="center"/>
    </xf>
    <xf numFmtId="4" fontId="11" fillId="0" borderId="62" xfId="0" applyNumberFormat="1" applyFont="1" applyBorder="1" applyAlignment="1">
      <alignment horizontal="right" vertical="center"/>
    </xf>
    <xf numFmtId="4" fontId="11" fillId="0" borderId="63" xfId="0" applyNumberFormat="1" applyFont="1" applyBorder="1" applyAlignment="1">
      <alignment horizontal="right" vertical="center"/>
    </xf>
    <xf numFmtId="0" fontId="0" fillId="0" borderId="63" xfId="0" applyBorder="1" applyAlignment="1">
      <alignment horizontal="left" vertical="center" wrapText="1"/>
    </xf>
    <xf numFmtId="10" fontId="9" fillId="0" borderId="6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4" fontId="8" fillId="0" borderId="72" xfId="0" applyNumberFormat="1" applyFont="1" applyBorder="1" applyAlignment="1">
      <alignment vertical="center"/>
    </xf>
    <xf numFmtId="4" fontId="8" fillId="0" borderId="73" xfId="0" applyNumberFormat="1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left" vertical="center" indent="1"/>
    </xf>
    <xf numFmtId="4" fontId="8" fillId="0" borderId="12" xfId="0" applyNumberFormat="1" applyFont="1" applyBorder="1" applyAlignment="1">
      <alignment vertical="center"/>
    </xf>
    <xf numFmtId="4" fontId="8" fillId="0" borderId="75" xfId="0" applyNumberFormat="1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vertical="center" wrapText="1"/>
    </xf>
    <xf numFmtId="4" fontId="8" fillId="0" borderId="78" xfId="0" applyNumberFormat="1" applyFont="1" applyBorder="1" applyAlignment="1">
      <alignment vertical="center"/>
    </xf>
    <xf numFmtId="4" fontId="8" fillId="0" borderId="79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77" xfId="0" applyNumberFormat="1" applyFont="1" applyBorder="1" applyAlignment="1">
      <alignment vertical="center"/>
    </xf>
    <xf numFmtId="4" fontId="8" fillId="0" borderId="80" xfId="0" applyNumberFormat="1" applyFont="1" applyBorder="1" applyAlignment="1">
      <alignment vertical="center"/>
    </xf>
    <xf numFmtId="0" fontId="0" fillId="0" borderId="81" xfId="0" applyBorder="1" applyAlignment="1">
      <alignment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horizontal="left" vertical="center" indent="1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4" fontId="6" fillId="0" borderId="89" xfId="0" applyNumberFormat="1" applyFont="1" applyBorder="1" applyAlignment="1">
      <alignment vertical="center"/>
    </xf>
    <xf numFmtId="4" fontId="6" fillId="0" borderId="90" xfId="0" applyNumberFormat="1" applyFont="1" applyBorder="1" applyAlignment="1">
      <alignment vertical="center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8" fillId="0" borderId="8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8" fillId="0" borderId="92" xfId="0" applyFont="1" applyBorder="1" applyAlignment="1" applyProtection="1">
      <alignment horizontal="center"/>
      <protection locked="0"/>
    </xf>
    <xf numFmtId="0" fontId="0" fillId="0" borderId="93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10" fontId="0" fillId="0" borderId="9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0" fontId="0" fillId="0" borderId="9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horizontal="center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49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wrapText="1"/>
    </xf>
    <xf numFmtId="4" fontId="7" fillId="0" borderId="13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4" fontId="7" fillId="0" borderId="96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horizontal="right" vertical="center"/>
    </xf>
    <xf numFmtId="4" fontId="7" fillId="0" borderId="97" xfId="0" applyNumberFormat="1" applyFont="1" applyBorder="1" applyAlignment="1">
      <alignment horizontal="right" vertic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7" fillId="0" borderId="98" xfId="0" applyNumberFormat="1" applyFont="1" applyBorder="1" applyAlignment="1">
      <alignment vertical="center"/>
    </xf>
    <xf numFmtId="0" fontId="0" fillId="0" borderId="99" xfId="0" applyBorder="1" applyAlignment="1">
      <alignment/>
    </xf>
    <xf numFmtId="0" fontId="30" fillId="0" borderId="0" xfId="0" applyFont="1" applyAlignment="1">
      <alignment horizontal="right"/>
    </xf>
    <xf numFmtId="0" fontId="1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0" fillId="0" borderId="95" xfId="0" applyNumberFormat="1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101" xfId="0" applyNumberForma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vertical="center" wrapText="1"/>
    </xf>
    <xf numFmtId="4" fontId="7" fillId="0" borderId="91" xfId="0" applyNumberFormat="1" applyFont="1" applyBorder="1" applyAlignment="1">
      <alignment vertical="center"/>
    </xf>
    <xf numFmtId="4" fontId="7" fillId="0" borderId="83" xfId="0" applyNumberFormat="1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>
      <alignment vertical="center"/>
    </xf>
    <xf numFmtId="4" fontId="5" fillId="34" borderId="0" xfId="0" applyNumberFormat="1" applyFont="1" applyFill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33" fillId="35" borderId="0" xfId="55" applyNumberFormat="1" applyFont="1" applyFill="1" applyAlignment="1">
      <alignment vertical="center"/>
      <protection/>
    </xf>
    <xf numFmtId="4" fontId="33" fillId="0" borderId="0" xfId="55" applyNumberFormat="1" applyFont="1" applyAlignment="1">
      <alignment vertical="center"/>
      <protection/>
    </xf>
    <xf numFmtId="0" fontId="6" fillId="0" borderId="89" xfId="0" applyFont="1" applyBorder="1" applyAlignment="1">
      <alignment vertical="center" wrapText="1"/>
    </xf>
    <xf numFmtId="0" fontId="47" fillId="0" borderId="103" xfId="54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4" fontId="28" fillId="0" borderId="0" xfId="0" applyNumberFormat="1" applyFont="1" applyAlignment="1">
      <alignment vertical="center"/>
    </xf>
    <xf numFmtId="0" fontId="7" fillId="35" borderId="0" xfId="0" applyFont="1" applyFill="1" applyAlignment="1">
      <alignment horizont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 wrapText="1"/>
    </xf>
    <xf numFmtId="4" fontId="0" fillId="0" borderId="3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6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61" fillId="0" borderId="44" xfId="0" applyFont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61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vertical="center"/>
    </xf>
    <xf numFmtId="0" fontId="4" fillId="36" borderId="104" xfId="0" applyFont="1" applyFill="1" applyBorder="1" applyAlignment="1">
      <alignment vertical="center" wrapText="1"/>
    </xf>
    <xf numFmtId="4" fontId="4" fillId="36" borderId="13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 wrapText="1"/>
    </xf>
    <xf numFmtId="0" fontId="5" fillId="36" borderId="0" xfId="0" applyFont="1" applyFill="1" applyAlignment="1">
      <alignment/>
    </xf>
    <xf numFmtId="0" fontId="11" fillId="37" borderId="36" xfId="0" applyFont="1" applyFill="1" applyBorder="1" applyAlignment="1">
      <alignment horizontal="center" vertical="center"/>
    </xf>
    <xf numFmtId="0" fontId="11" fillId="37" borderId="36" xfId="0" applyFont="1" applyFill="1" applyBorder="1" applyAlignment="1">
      <alignment vertical="center" wrapText="1"/>
    </xf>
    <xf numFmtId="4" fontId="11" fillId="37" borderId="36" xfId="0" applyNumberFormat="1" applyFont="1" applyFill="1" applyBorder="1" applyAlignment="1">
      <alignment vertical="center"/>
    </xf>
    <xf numFmtId="0" fontId="60" fillId="37" borderId="0" xfId="0" applyFont="1" applyFill="1" applyAlignment="1">
      <alignment/>
    </xf>
    <xf numFmtId="0" fontId="11" fillId="37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vertical="center" wrapText="1"/>
    </xf>
    <xf numFmtId="4" fontId="11" fillId="37" borderId="12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vertical="center"/>
    </xf>
    <xf numFmtId="0" fontId="4" fillId="36" borderId="28" xfId="0" applyFont="1" applyFill="1" applyBorder="1" applyAlignment="1">
      <alignment horizontal="center" vertical="center" wrapText="1"/>
    </xf>
    <xf numFmtId="49" fontId="18" fillId="37" borderId="105" xfId="54" applyNumberFormat="1" applyFont="1" applyFill="1" applyBorder="1" applyAlignment="1">
      <alignment horizontal="center" vertical="center"/>
      <protection/>
    </xf>
    <xf numFmtId="0" fontId="15" fillId="37" borderId="106" xfId="54" applyFont="1" applyFill="1" applyBorder="1" applyAlignment="1">
      <alignment horizontal="center" vertical="center"/>
      <protection/>
    </xf>
    <xf numFmtId="0" fontId="15" fillId="37" borderId="50" xfId="54" applyFont="1" applyFill="1" applyBorder="1" applyAlignment="1">
      <alignment horizontal="center" vertical="center"/>
      <protection/>
    </xf>
    <xf numFmtId="0" fontId="15" fillId="37" borderId="51" xfId="54" applyFont="1" applyFill="1" applyBorder="1" applyAlignment="1">
      <alignment wrapText="1"/>
      <protection/>
    </xf>
    <xf numFmtId="4" fontId="18" fillId="37" borderId="107" xfId="54" applyNumberFormat="1" applyFont="1" applyFill="1" applyBorder="1" applyAlignment="1">
      <alignment horizontal="right"/>
      <protection/>
    </xf>
    <xf numFmtId="4" fontId="15" fillId="37" borderId="51" xfId="54" applyNumberFormat="1" applyFont="1" applyFill="1" applyBorder="1" applyAlignment="1">
      <alignment horizontal="right"/>
      <protection/>
    </xf>
    <xf numFmtId="4" fontId="18" fillId="37" borderId="108" xfId="54" applyNumberFormat="1" applyFont="1" applyFill="1" applyBorder="1" applyAlignment="1">
      <alignment horizontal="right"/>
      <protection/>
    </xf>
    <xf numFmtId="0" fontId="9" fillId="37" borderId="0" xfId="54" applyFill="1" applyAlignment="1">
      <alignment/>
      <protection/>
    </xf>
    <xf numFmtId="0" fontId="9" fillId="37" borderId="0" xfId="54" applyFill="1" applyAlignment="1">
      <alignment vertical="center"/>
      <protection/>
    </xf>
    <xf numFmtId="0" fontId="15" fillId="37" borderId="109" xfId="54" applyFont="1" applyFill="1" applyBorder="1" applyAlignment="1">
      <alignment horizontal="center" vertical="center"/>
      <protection/>
    </xf>
    <xf numFmtId="49" fontId="15" fillId="37" borderId="110" xfId="54" applyNumberFormat="1" applyFont="1" applyFill="1" applyBorder="1" applyAlignment="1">
      <alignment horizontal="center" vertical="center"/>
      <protection/>
    </xf>
    <xf numFmtId="0" fontId="15" fillId="37" borderId="64" xfId="54" applyFont="1" applyFill="1" applyBorder="1" applyAlignment="1">
      <alignment horizontal="center" vertical="center"/>
      <protection/>
    </xf>
    <xf numFmtId="0" fontId="15" fillId="37" borderId="62" xfId="54" applyFont="1" applyFill="1" applyBorder="1" applyAlignment="1">
      <alignment wrapText="1"/>
      <protection/>
    </xf>
    <xf numFmtId="4" fontId="15" fillId="37" borderId="62" xfId="54" applyNumberFormat="1" applyFont="1" applyFill="1" applyBorder="1" applyAlignment="1">
      <alignment horizontal="right"/>
      <protection/>
    </xf>
    <xf numFmtId="4" fontId="15" fillId="37" borderId="62" xfId="54" applyNumberFormat="1" applyFont="1" applyFill="1" applyBorder="1" applyAlignment="1">
      <alignment horizontal="right"/>
      <protection/>
    </xf>
    <xf numFmtId="4" fontId="15" fillId="37" borderId="111" xfId="54" applyNumberFormat="1" applyFont="1" applyFill="1" applyBorder="1" applyAlignment="1">
      <alignment horizontal="right"/>
      <protection/>
    </xf>
    <xf numFmtId="0" fontId="18" fillId="37" borderId="112" xfId="54" applyFont="1" applyFill="1" applyBorder="1" applyAlignment="1">
      <alignment horizontal="center" vertical="center"/>
      <protection/>
    </xf>
    <xf numFmtId="0" fontId="18" fillId="37" borderId="113" xfId="54" applyFont="1" applyFill="1" applyBorder="1" applyAlignment="1">
      <alignment horizontal="center" vertical="center"/>
      <protection/>
    </xf>
    <xf numFmtId="49" fontId="18" fillId="37" borderId="114" xfId="54" applyNumberFormat="1" applyFont="1" applyFill="1" applyBorder="1" applyAlignment="1">
      <alignment horizontal="center" vertical="center"/>
      <protection/>
    </xf>
    <xf numFmtId="0" fontId="19" fillId="37" borderId="51" xfId="54" applyFont="1" applyFill="1" applyBorder="1" applyAlignment="1">
      <alignment wrapText="1"/>
      <protection/>
    </xf>
    <xf numFmtId="4" fontId="20" fillId="37" borderId="62" xfId="54" applyNumberFormat="1" applyFont="1" applyFill="1" applyBorder="1" applyAlignment="1">
      <alignment horizontal="right"/>
      <protection/>
    </xf>
    <xf numFmtId="4" fontId="20" fillId="37" borderId="62" xfId="54" applyNumberFormat="1" applyFont="1" applyFill="1" applyBorder="1" applyAlignment="1">
      <alignment horizontal="right"/>
      <protection/>
    </xf>
    <xf numFmtId="4" fontId="20" fillId="37" borderId="115" xfId="54" applyNumberFormat="1" applyFont="1" applyFill="1" applyBorder="1" applyAlignment="1">
      <alignment horizontal="right"/>
      <protection/>
    </xf>
    <xf numFmtId="4" fontId="18" fillId="37" borderId="62" xfId="54" applyNumberFormat="1" applyFont="1" applyFill="1" applyBorder="1" applyAlignment="1">
      <alignment horizontal="right"/>
      <protection/>
    </xf>
    <xf numFmtId="4" fontId="18" fillId="37" borderId="116" xfId="54" applyNumberFormat="1" applyFont="1" applyFill="1" applyBorder="1" applyAlignment="1">
      <alignment horizontal="right"/>
      <protection/>
    </xf>
    <xf numFmtId="4" fontId="9" fillId="37" borderId="0" xfId="54" applyNumberFormat="1" applyFill="1" applyAlignment="1">
      <alignment horizontal="right"/>
      <protection/>
    </xf>
    <xf numFmtId="4" fontId="20" fillId="37" borderId="111" xfId="54" applyNumberFormat="1" applyFont="1" applyFill="1" applyBorder="1" applyAlignment="1">
      <alignment horizontal="right"/>
      <protection/>
    </xf>
    <xf numFmtId="49" fontId="18" fillId="37" borderId="112" xfId="54" applyNumberFormat="1" applyFont="1" applyFill="1" applyBorder="1" applyAlignment="1">
      <alignment horizontal="center" vertical="center"/>
      <protection/>
    </xf>
    <xf numFmtId="0" fontId="15" fillId="37" borderId="117" xfId="54" applyFont="1" applyFill="1" applyBorder="1" applyAlignment="1">
      <alignment horizontal="center" vertical="center"/>
      <protection/>
    </xf>
    <xf numFmtId="0" fontId="15" fillId="37" borderId="104" xfId="54" applyFont="1" applyFill="1" applyBorder="1" applyAlignment="1">
      <alignment horizontal="center" vertical="center"/>
      <protection/>
    </xf>
    <xf numFmtId="0" fontId="15" fillId="37" borderId="50" xfId="54" applyFont="1" applyFill="1" applyBorder="1" applyAlignment="1">
      <alignment wrapText="1"/>
      <protection/>
    </xf>
    <xf numFmtId="4" fontId="18" fillId="37" borderId="62" xfId="54" applyNumberFormat="1" applyFont="1" applyFill="1" applyBorder="1" applyAlignment="1">
      <alignment horizontal="right"/>
      <protection/>
    </xf>
    <xf numFmtId="4" fontId="18" fillId="37" borderId="111" xfId="54" applyNumberFormat="1" applyFont="1" applyFill="1" applyBorder="1" applyAlignment="1">
      <alignment horizontal="right"/>
      <protection/>
    </xf>
    <xf numFmtId="4" fontId="9" fillId="37" borderId="0" xfId="54" applyNumberFormat="1" applyFill="1" applyAlignment="1">
      <alignment/>
      <protection/>
    </xf>
    <xf numFmtId="49" fontId="15" fillId="37" borderId="107" xfId="54" applyNumberFormat="1" applyFont="1" applyFill="1" applyBorder="1" applyAlignment="1">
      <alignment horizontal="center" vertical="center"/>
      <protection/>
    </xf>
    <xf numFmtId="0" fontId="15" fillId="37" borderId="32" xfId="54" applyFont="1" applyFill="1" applyBorder="1" applyAlignment="1">
      <alignment horizontal="center" vertical="center"/>
      <protection/>
    </xf>
    <xf numFmtId="0" fontId="15" fillId="37" borderId="118" xfId="54" applyFont="1" applyFill="1" applyBorder="1" applyAlignment="1">
      <alignment wrapText="1"/>
      <protection/>
    </xf>
    <xf numFmtId="0" fontId="18" fillId="37" borderId="119" xfId="54" applyFont="1" applyFill="1" applyBorder="1" applyAlignment="1">
      <alignment horizontal="center" vertical="center"/>
      <protection/>
    </xf>
    <xf numFmtId="49" fontId="18" fillId="37" borderId="12" xfId="54" applyNumberFormat="1" applyFont="1" applyFill="1" applyBorder="1" applyAlignment="1">
      <alignment horizontal="center" vertical="center"/>
      <protection/>
    </xf>
    <xf numFmtId="0" fontId="19" fillId="37" borderId="12" xfId="54" applyFont="1" applyFill="1" applyBorder="1" applyAlignment="1">
      <alignment wrapText="1"/>
      <protection/>
    </xf>
    <xf numFmtId="4" fontId="20" fillId="37" borderId="120" xfId="54" applyNumberFormat="1" applyFont="1" applyFill="1" applyBorder="1" applyAlignment="1">
      <alignment horizontal="right"/>
      <protection/>
    </xf>
    <xf numFmtId="0" fontId="18" fillId="37" borderId="109" xfId="54" applyFont="1" applyFill="1" applyBorder="1" applyAlignment="1">
      <alignment horizontal="center" vertical="center"/>
      <protection/>
    </xf>
    <xf numFmtId="0" fontId="18" fillId="37" borderId="104" xfId="54" applyFont="1" applyFill="1" applyBorder="1" applyAlignment="1">
      <alignment horizontal="center" vertical="center"/>
      <protection/>
    </xf>
    <xf numFmtId="49" fontId="18" fillId="37" borderId="104" xfId="54" applyNumberFormat="1" applyFont="1" applyFill="1" applyBorder="1" applyAlignment="1">
      <alignment horizontal="center" vertical="center"/>
      <protection/>
    </xf>
    <xf numFmtId="0" fontId="19" fillId="37" borderId="13" xfId="54" applyFont="1" applyFill="1" applyBorder="1" applyAlignment="1">
      <alignment wrapText="1"/>
      <protection/>
    </xf>
    <xf numFmtId="0" fontId="18" fillId="37" borderId="23" xfId="54" applyFont="1" applyFill="1" applyBorder="1" applyAlignment="1">
      <alignment horizontal="center" vertical="center"/>
      <protection/>
    </xf>
    <xf numFmtId="0" fontId="15" fillId="37" borderId="41" xfId="54" applyFont="1" applyFill="1" applyBorder="1" applyAlignment="1">
      <alignment horizontal="center" vertical="center"/>
      <protection/>
    </xf>
    <xf numFmtId="49" fontId="18" fillId="37" borderId="121" xfId="54" applyNumberFormat="1" applyFont="1" applyFill="1" applyBorder="1" applyAlignment="1">
      <alignment horizontal="center" vertical="center"/>
      <protection/>
    </xf>
    <xf numFmtId="0" fontId="15" fillId="37" borderId="12" xfId="54" applyFont="1" applyFill="1" applyBorder="1" applyAlignment="1">
      <alignment wrapText="1"/>
      <protection/>
    </xf>
    <xf numFmtId="4" fontId="18" fillId="37" borderId="120" xfId="54" applyNumberFormat="1" applyFont="1" applyFill="1" applyBorder="1" applyAlignment="1">
      <alignment horizontal="right"/>
      <protection/>
    </xf>
    <xf numFmtId="4" fontId="18" fillId="37" borderId="122" xfId="54" applyNumberFormat="1" applyFont="1" applyFill="1" applyBorder="1" applyAlignment="1">
      <alignment horizontal="right"/>
      <protection/>
    </xf>
    <xf numFmtId="0" fontId="34" fillId="37" borderId="109" xfId="54" applyFont="1" applyFill="1" applyBorder="1" applyAlignment="1">
      <alignment horizontal="center" vertical="center"/>
      <protection/>
    </xf>
    <xf numFmtId="0" fontId="27" fillId="37" borderId="123" xfId="54" applyFont="1" applyFill="1" applyBorder="1" applyAlignment="1">
      <alignment horizontal="center" vertical="center"/>
      <protection/>
    </xf>
    <xf numFmtId="49" fontId="18" fillId="37" borderId="12" xfId="54" applyNumberFormat="1" applyFont="1" applyFill="1" applyBorder="1" applyAlignment="1">
      <alignment horizontal="center" vertical="center"/>
      <protection/>
    </xf>
    <xf numFmtId="0" fontId="27" fillId="37" borderId="12" xfId="54" applyFont="1" applyFill="1" applyBorder="1" applyAlignment="1">
      <alignment wrapText="1"/>
      <protection/>
    </xf>
    <xf numFmtId="0" fontId="35" fillId="37" borderId="0" xfId="54" applyFont="1" applyFill="1" applyAlignment="1">
      <alignment/>
      <protection/>
    </xf>
    <xf numFmtId="0" fontId="35" fillId="37" borderId="0" xfId="54" applyFont="1" applyFill="1" applyAlignment="1">
      <alignment vertical="center"/>
      <protection/>
    </xf>
    <xf numFmtId="0" fontId="27" fillId="37" borderId="124" xfId="54" applyFont="1" applyFill="1" applyBorder="1" applyAlignment="1">
      <alignment horizontal="center" vertical="center"/>
      <protection/>
    </xf>
    <xf numFmtId="0" fontId="18" fillId="37" borderId="117" xfId="54" applyFont="1" applyFill="1" applyBorder="1" applyAlignment="1">
      <alignment horizontal="center" vertical="center"/>
      <protection/>
    </xf>
    <xf numFmtId="0" fontId="15" fillId="37" borderId="13" xfId="54" applyFont="1" applyFill="1" applyBorder="1" applyAlignment="1">
      <alignment wrapText="1"/>
      <protection/>
    </xf>
    <xf numFmtId="4" fontId="18" fillId="37" borderId="111" xfId="54" applyNumberFormat="1" applyFont="1" applyFill="1" applyBorder="1" applyAlignment="1">
      <alignment horizontal="right"/>
      <protection/>
    </xf>
    <xf numFmtId="0" fontId="18" fillId="37" borderId="41" xfId="54" applyFont="1" applyFill="1" applyBorder="1" applyAlignment="1">
      <alignment horizontal="center" vertical="center"/>
      <protection/>
    </xf>
    <xf numFmtId="0" fontId="18" fillId="37" borderId="123" xfId="54" applyFont="1" applyFill="1" applyBorder="1" applyAlignment="1">
      <alignment horizontal="center" vertical="center"/>
      <protection/>
    </xf>
    <xf numFmtId="0" fontId="18" fillId="37" borderId="105" xfId="54" applyFont="1" applyFill="1" applyBorder="1" applyAlignment="1">
      <alignment horizontal="center" vertical="center"/>
      <protection/>
    </xf>
    <xf numFmtId="0" fontId="18" fillId="37" borderId="0" xfId="54" applyFont="1" applyFill="1" applyBorder="1" applyAlignment="1">
      <alignment horizontal="center" vertical="center"/>
      <protection/>
    </xf>
    <xf numFmtId="0" fontId="18" fillId="37" borderId="32" xfId="54" applyFont="1" applyFill="1" applyBorder="1" applyAlignment="1">
      <alignment horizontal="center" vertical="center"/>
      <protection/>
    </xf>
    <xf numFmtId="0" fontId="15" fillId="37" borderId="125" xfId="54" applyFont="1" applyFill="1" applyBorder="1" applyAlignment="1">
      <alignment wrapText="1"/>
      <protection/>
    </xf>
    <xf numFmtId="0" fontId="15" fillId="37" borderId="0" xfId="54" applyFont="1" applyFill="1" applyBorder="1" applyAlignment="1">
      <alignment horizontal="center" vertical="center"/>
      <protection/>
    </xf>
    <xf numFmtId="49" fontId="18" fillId="37" borderId="12" xfId="54" applyNumberFormat="1" applyFont="1" applyFill="1" applyBorder="1" applyAlignment="1">
      <alignment horizontal="center" vertical="center"/>
      <protection/>
    </xf>
    <xf numFmtId="0" fontId="19" fillId="37" borderId="62" xfId="54" applyFont="1" applyFill="1" applyBorder="1" applyAlignment="1">
      <alignment wrapText="1"/>
      <protection/>
    </xf>
    <xf numFmtId="0" fontId="19" fillId="37" borderId="126" xfId="54" applyFont="1" applyFill="1" applyBorder="1" applyAlignment="1">
      <alignment wrapText="1"/>
      <protection/>
    </xf>
    <xf numFmtId="4" fontId="20" fillId="37" borderId="127" xfId="54" applyNumberFormat="1" applyFont="1" applyFill="1" applyBorder="1" applyAlignment="1">
      <alignment horizontal="right"/>
      <protection/>
    </xf>
    <xf numFmtId="0" fontId="18" fillId="37" borderId="128" xfId="54" applyFont="1" applyFill="1" applyBorder="1" applyAlignment="1">
      <alignment horizontal="center" vertical="center"/>
      <protection/>
    </xf>
    <xf numFmtId="0" fontId="15" fillId="37" borderId="129" xfId="54" applyFont="1" applyFill="1" applyBorder="1" applyAlignment="1">
      <alignment horizontal="center" vertical="center"/>
      <protection/>
    </xf>
    <xf numFmtId="0" fontId="19" fillId="37" borderId="54" xfId="54" applyFont="1" applyFill="1" applyBorder="1" applyAlignment="1">
      <alignment wrapText="1"/>
      <protection/>
    </xf>
    <xf numFmtId="4" fontId="20" fillId="37" borderId="130" xfId="54" applyNumberFormat="1" applyFont="1" applyFill="1" applyBorder="1" applyAlignment="1">
      <alignment horizontal="right"/>
      <protection/>
    </xf>
    <xf numFmtId="0" fontId="15" fillId="37" borderId="124" xfId="54" applyFont="1" applyFill="1" applyBorder="1" applyAlignment="1">
      <alignment horizontal="center" vertical="center"/>
      <protection/>
    </xf>
    <xf numFmtId="49" fontId="18" fillId="37" borderId="13" xfId="54" applyNumberFormat="1" applyFont="1" applyFill="1" applyBorder="1" applyAlignment="1">
      <alignment horizontal="center" vertical="center"/>
      <protection/>
    </xf>
    <xf numFmtId="0" fontId="19" fillId="37" borderId="131" xfId="54" applyFont="1" applyFill="1" applyBorder="1" applyAlignment="1">
      <alignment wrapText="1"/>
      <protection/>
    </xf>
    <xf numFmtId="49" fontId="18" fillId="37" borderId="124" xfId="54" applyNumberFormat="1" applyFont="1" applyFill="1" applyBorder="1" applyAlignment="1">
      <alignment horizontal="center" vertical="center"/>
      <protection/>
    </xf>
    <xf numFmtId="0" fontId="19" fillId="37" borderId="132" xfId="54" applyFont="1" applyFill="1" applyBorder="1" applyAlignment="1">
      <alignment wrapText="1"/>
      <protection/>
    </xf>
    <xf numFmtId="4" fontId="20" fillId="37" borderId="126" xfId="54" applyNumberFormat="1" applyFont="1" applyFill="1" applyBorder="1" applyAlignment="1">
      <alignment horizontal="right"/>
      <protection/>
    </xf>
    <xf numFmtId="4" fontId="20" fillId="37" borderId="126" xfId="54" applyNumberFormat="1" applyFont="1" applyFill="1" applyBorder="1" applyAlignment="1">
      <alignment horizontal="right"/>
      <protection/>
    </xf>
    <xf numFmtId="0" fontId="15" fillId="37" borderId="52" xfId="54" applyFont="1" applyFill="1" applyBorder="1" applyAlignment="1">
      <alignment wrapText="1"/>
      <protection/>
    </xf>
    <xf numFmtId="4" fontId="18" fillId="37" borderId="54" xfId="54" applyNumberFormat="1" applyFont="1" applyFill="1" applyBorder="1" applyAlignment="1">
      <alignment horizontal="right"/>
      <protection/>
    </xf>
    <xf numFmtId="4" fontId="18" fillId="37" borderId="133" xfId="54" applyNumberFormat="1" applyFont="1" applyFill="1" applyBorder="1" applyAlignment="1">
      <alignment horizontal="right"/>
      <protection/>
    </xf>
    <xf numFmtId="0" fontId="15" fillId="37" borderId="123" xfId="54" applyFont="1" applyFill="1" applyBorder="1" applyAlignment="1">
      <alignment horizontal="center" vertical="center"/>
      <protection/>
    </xf>
    <xf numFmtId="0" fontId="18" fillId="37" borderId="123" xfId="54" applyFont="1" applyFill="1" applyBorder="1" applyAlignment="1">
      <alignment horizontal="center" vertical="center"/>
      <protection/>
    </xf>
    <xf numFmtId="4" fontId="20" fillId="37" borderId="50" xfId="54" applyNumberFormat="1" applyFont="1" applyFill="1" applyBorder="1" applyAlignment="1">
      <alignment horizontal="right"/>
      <protection/>
    </xf>
    <xf numFmtId="4" fontId="20" fillId="37" borderId="51" xfId="54" applyNumberFormat="1" applyFont="1" applyFill="1" applyBorder="1" applyAlignment="1">
      <alignment horizontal="right"/>
      <protection/>
    </xf>
    <xf numFmtId="4" fontId="20" fillId="37" borderId="116" xfId="54" applyNumberFormat="1" applyFont="1" applyFill="1" applyBorder="1" applyAlignment="1">
      <alignment horizontal="right"/>
      <protection/>
    </xf>
    <xf numFmtId="49" fontId="18" fillId="37" borderId="121" xfId="54" applyNumberFormat="1" applyFont="1" applyFill="1" applyBorder="1" applyAlignment="1">
      <alignment horizontal="center" vertical="center"/>
      <protection/>
    </xf>
    <xf numFmtId="0" fontId="18" fillId="37" borderId="134" xfId="54" applyFont="1" applyFill="1" applyBorder="1" applyAlignment="1">
      <alignment horizontal="center" vertical="center"/>
      <protection/>
    </xf>
    <xf numFmtId="0" fontId="18" fillId="37" borderId="135" xfId="54" applyFont="1" applyFill="1" applyBorder="1" applyAlignment="1">
      <alignment horizontal="center" vertical="center"/>
      <protection/>
    </xf>
    <xf numFmtId="0" fontId="18" fillId="37" borderId="136" xfId="54" applyFont="1" applyFill="1" applyBorder="1" applyAlignment="1">
      <alignment horizontal="center" vertical="center"/>
      <protection/>
    </xf>
    <xf numFmtId="0" fontId="15" fillId="37" borderId="54" xfId="54" applyFont="1" applyFill="1" applyBorder="1" applyAlignment="1">
      <alignment wrapText="1"/>
      <protection/>
    </xf>
    <xf numFmtId="0" fontId="18" fillId="37" borderId="64" xfId="54" applyFont="1" applyFill="1" applyBorder="1" applyAlignment="1">
      <alignment horizontal="center" vertical="center"/>
      <protection/>
    </xf>
    <xf numFmtId="0" fontId="18" fillId="37" borderId="51" xfId="54" applyFont="1" applyFill="1" applyBorder="1" applyAlignment="1">
      <alignment horizontal="center" vertical="center"/>
      <protection/>
    </xf>
    <xf numFmtId="0" fontId="23" fillId="37" borderId="109" xfId="54" applyFont="1" applyFill="1" applyBorder="1" applyAlignment="1">
      <alignment horizontal="center" vertical="center"/>
      <protection/>
    </xf>
    <xf numFmtId="0" fontId="20" fillId="37" borderId="137" xfId="54" applyFont="1" applyFill="1" applyBorder="1" applyAlignment="1">
      <alignment horizontal="center" vertical="center"/>
      <protection/>
    </xf>
    <xf numFmtId="49" fontId="18" fillId="37" borderId="50" xfId="54" applyNumberFormat="1" applyFont="1" applyFill="1" applyBorder="1" applyAlignment="1">
      <alignment horizontal="center" vertical="center"/>
      <protection/>
    </xf>
    <xf numFmtId="0" fontId="9" fillId="37" borderId="0" xfId="54" applyFont="1" applyFill="1" applyAlignment="1">
      <alignment/>
      <protection/>
    </xf>
    <xf numFmtId="0" fontId="9" fillId="37" borderId="0" xfId="54" applyFont="1" applyFill="1" applyAlignment="1">
      <alignment vertical="center"/>
      <protection/>
    </xf>
    <xf numFmtId="0" fontId="20" fillId="37" borderId="124" xfId="54" applyFont="1" applyFill="1" applyBorder="1" applyAlignment="1">
      <alignment horizontal="center" vertical="center"/>
      <protection/>
    </xf>
    <xf numFmtId="0" fontId="18" fillId="37" borderId="50" xfId="54" applyFont="1" applyFill="1" applyBorder="1" applyAlignment="1">
      <alignment horizontal="center" vertical="center"/>
      <protection/>
    </xf>
    <xf numFmtId="49" fontId="18" fillId="37" borderId="51" xfId="54" applyNumberFormat="1" applyFont="1" applyFill="1" applyBorder="1" applyAlignment="1">
      <alignment horizontal="center" vertical="center"/>
      <protection/>
    </xf>
    <xf numFmtId="0" fontId="18" fillId="37" borderId="138" xfId="54" applyFont="1" applyFill="1" applyBorder="1" applyAlignment="1">
      <alignment horizontal="center" vertical="center"/>
      <protection/>
    </xf>
    <xf numFmtId="0" fontId="18" fillId="37" borderId="12" xfId="54" applyFont="1" applyFill="1" applyBorder="1" applyAlignment="1">
      <alignment horizontal="center" vertical="center"/>
      <protection/>
    </xf>
    <xf numFmtId="0" fontId="15" fillId="37" borderId="64" xfId="54" applyFont="1" applyFill="1" applyBorder="1" applyAlignment="1">
      <alignment wrapText="1"/>
      <protection/>
    </xf>
    <xf numFmtId="4" fontId="15" fillId="37" borderId="111" xfId="54" applyNumberFormat="1" applyFont="1" applyFill="1" applyBorder="1" applyAlignment="1">
      <alignment horizontal="right"/>
      <protection/>
    </xf>
    <xf numFmtId="0" fontId="19" fillId="37" borderId="114" xfId="54" applyFont="1" applyFill="1" applyBorder="1" applyAlignment="1">
      <alignment wrapText="1"/>
      <protection/>
    </xf>
    <xf numFmtId="0" fontId="19" fillId="37" borderId="113" xfId="54" applyFont="1" applyFill="1" applyBorder="1" applyAlignment="1">
      <alignment wrapText="1"/>
      <protection/>
    </xf>
    <xf numFmtId="0" fontId="18" fillId="37" borderId="125" xfId="54" applyFont="1" applyFill="1" applyBorder="1" applyAlignment="1">
      <alignment horizontal="center" vertical="center"/>
      <protection/>
    </xf>
    <xf numFmtId="0" fontId="18" fillId="37" borderId="131" xfId="54" applyFont="1" applyFill="1" applyBorder="1" applyAlignment="1">
      <alignment horizontal="center" vertical="center"/>
      <protection/>
    </xf>
    <xf numFmtId="0" fontId="18" fillId="37" borderId="114" xfId="54" applyFont="1" applyFill="1" applyBorder="1" applyAlignment="1">
      <alignment horizontal="center" vertical="center"/>
      <protection/>
    </xf>
    <xf numFmtId="0" fontId="4" fillId="37" borderId="134" xfId="54" applyFont="1" applyFill="1" applyBorder="1" applyAlignment="1">
      <alignment horizontal="center" vertical="center"/>
      <protection/>
    </xf>
    <xf numFmtId="0" fontId="18" fillId="37" borderId="121" xfId="54" applyFont="1" applyFill="1" applyBorder="1" applyAlignment="1">
      <alignment horizontal="center" vertical="center"/>
      <protection/>
    </xf>
    <xf numFmtId="0" fontId="15" fillId="37" borderId="55" xfId="54" applyFont="1" applyFill="1" applyBorder="1" applyAlignment="1">
      <alignment wrapText="1"/>
      <protection/>
    </xf>
    <xf numFmtId="0" fontId="15" fillId="37" borderId="139" xfId="54" applyFont="1" applyFill="1" applyBorder="1" applyAlignment="1">
      <alignment horizontal="center" vertical="center"/>
      <protection/>
    </xf>
    <xf numFmtId="0" fontId="15" fillId="37" borderId="55" xfId="54" applyFont="1" applyFill="1" applyBorder="1" applyAlignment="1">
      <alignment horizontal="center" vertical="center"/>
      <protection/>
    </xf>
    <xf numFmtId="49" fontId="18" fillId="37" borderId="140" xfId="54" applyNumberFormat="1" applyFont="1" applyFill="1" applyBorder="1" applyAlignment="1">
      <alignment horizontal="center" vertical="center"/>
      <protection/>
    </xf>
    <xf numFmtId="0" fontId="15" fillId="37" borderId="141" xfId="54" applyFont="1" applyFill="1" applyBorder="1" applyAlignment="1">
      <alignment horizontal="center" vertical="center"/>
      <protection/>
    </xf>
    <xf numFmtId="49" fontId="15" fillId="37" borderId="125" xfId="54" applyNumberFormat="1" applyFont="1" applyFill="1" applyBorder="1" applyAlignment="1">
      <alignment horizontal="center" vertical="center"/>
      <protection/>
    </xf>
    <xf numFmtId="4" fontId="20" fillId="37" borderId="64" xfId="54" applyNumberFormat="1" applyFont="1" applyFill="1" applyBorder="1" applyAlignment="1">
      <alignment horizontal="right"/>
      <protection/>
    </xf>
    <xf numFmtId="0" fontId="19" fillId="37" borderId="110" xfId="54" applyFont="1" applyFill="1" applyBorder="1" applyAlignment="1">
      <alignment wrapText="1"/>
      <protection/>
    </xf>
    <xf numFmtId="0" fontId="18" fillId="37" borderId="124" xfId="54" applyFont="1" applyFill="1" applyBorder="1" applyAlignment="1">
      <alignment horizontal="center" vertical="center"/>
      <protection/>
    </xf>
    <xf numFmtId="49" fontId="18" fillId="37" borderId="13" xfId="54" applyNumberFormat="1" applyFont="1" applyFill="1" applyBorder="1" applyAlignment="1">
      <alignment horizontal="center" vertical="center"/>
      <protection/>
    </xf>
    <xf numFmtId="0" fontId="15" fillId="37" borderId="42" xfId="54" applyFont="1" applyFill="1" applyBorder="1" applyAlignment="1">
      <alignment horizontal="center" vertical="center"/>
      <protection/>
    </xf>
    <xf numFmtId="49" fontId="15" fillId="37" borderId="121" xfId="54" applyNumberFormat="1" applyFont="1" applyFill="1" applyBorder="1" applyAlignment="1">
      <alignment horizontal="center" vertical="center"/>
      <protection/>
    </xf>
    <xf numFmtId="0" fontId="15" fillId="37" borderId="103" xfId="54" applyFont="1" applyFill="1" applyBorder="1" applyAlignment="1">
      <alignment wrapText="1"/>
      <protection/>
    </xf>
    <xf numFmtId="4" fontId="15" fillId="37" borderId="126" xfId="54" applyNumberFormat="1" applyFont="1" applyFill="1" applyBorder="1" applyAlignment="1">
      <alignment horizontal="right"/>
      <protection/>
    </xf>
    <xf numFmtId="0" fontId="15" fillId="37" borderId="136" xfId="54" applyFont="1" applyFill="1" applyBorder="1" applyAlignment="1">
      <alignment wrapText="1"/>
      <protection/>
    </xf>
    <xf numFmtId="49" fontId="18" fillId="37" borderId="12" xfId="54" applyNumberFormat="1" applyFont="1" applyFill="1" applyBorder="1" applyAlignment="1">
      <alignment horizontal="center" vertical="center" wrapText="1"/>
      <protection/>
    </xf>
    <xf numFmtId="0" fontId="19" fillId="37" borderId="50" xfId="54" applyFont="1" applyFill="1" applyBorder="1" applyAlignment="1">
      <alignment wrapText="1"/>
      <protection/>
    </xf>
    <xf numFmtId="49" fontId="18" fillId="37" borderId="121" xfId="54" applyNumberFormat="1" applyFont="1" applyFill="1" applyBorder="1" applyAlignment="1">
      <alignment horizontal="center" vertical="center" wrapText="1"/>
      <protection/>
    </xf>
    <xf numFmtId="0" fontId="15" fillId="37" borderId="64" xfId="54" applyFont="1" applyFill="1" applyBorder="1" applyAlignment="1">
      <alignment wrapText="1"/>
      <protection/>
    </xf>
    <xf numFmtId="0" fontId="19" fillId="37" borderId="118" xfId="54" applyFont="1" applyFill="1" applyBorder="1" applyAlignment="1">
      <alignment wrapText="1"/>
      <protection/>
    </xf>
    <xf numFmtId="0" fontId="15" fillId="37" borderId="125" xfId="54" applyFont="1" applyFill="1" applyBorder="1" applyAlignment="1">
      <alignment wrapText="1"/>
      <protection/>
    </xf>
    <xf numFmtId="0" fontId="15" fillId="37" borderId="131" xfId="54" applyFont="1" applyFill="1" applyBorder="1" applyAlignment="1">
      <alignment horizontal="center" vertical="center"/>
      <protection/>
    </xf>
    <xf numFmtId="49" fontId="18" fillId="37" borderId="142" xfId="54" applyNumberFormat="1" applyFont="1" applyFill="1" applyBorder="1" applyAlignment="1">
      <alignment horizontal="center" vertical="center"/>
      <protection/>
    </xf>
    <xf numFmtId="0" fontId="18" fillId="37" borderId="106" xfId="54" applyFont="1" applyFill="1" applyBorder="1" applyAlignment="1">
      <alignment horizontal="center" vertical="center"/>
      <protection/>
    </xf>
    <xf numFmtId="0" fontId="15" fillId="37" borderId="51" xfId="54" applyFont="1" applyFill="1" applyBorder="1" applyAlignment="1">
      <alignment wrapText="1"/>
      <protection/>
    </xf>
    <xf numFmtId="0" fontId="18" fillId="37" borderId="143" xfId="54" applyFont="1" applyFill="1" applyBorder="1" applyAlignment="1">
      <alignment horizontal="center" vertical="center"/>
      <protection/>
    </xf>
    <xf numFmtId="0" fontId="18" fillId="37" borderId="62" xfId="54" applyFont="1" applyFill="1" applyBorder="1" applyAlignment="1">
      <alignment horizontal="center" vertical="center"/>
      <protection/>
    </xf>
    <xf numFmtId="0" fontId="15" fillId="37" borderId="62" xfId="54" applyFont="1" applyFill="1" applyBorder="1" applyAlignment="1">
      <alignment wrapText="1"/>
      <protection/>
    </xf>
    <xf numFmtId="49" fontId="18" fillId="37" borderId="62" xfId="54" applyNumberFormat="1" applyFont="1" applyFill="1" applyBorder="1" applyAlignment="1">
      <alignment horizontal="center" vertical="center"/>
      <protection/>
    </xf>
    <xf numFmtId="0" fontId="15" fillId="37" borderId="113" xfId="54" applyFont="1" applyFill="1" applyBorder="1" applyAlignment="1">
      <alignment horizontal="center" vertical="center"/>
      <protection/>
    </xf>
    <xf numFmtId="0" fontId="18" fillId="37" borderId="126" xfId="54" applyFont="1" applyFill="1" applyBorder="1" applyAlignment="1">
      <alignment horizontal="center" vertical="center"/>
      <protection/>
    </xf>
    <xf numFmtId="0" fontId="15" fillId="37" borderId="50" xfId="54" applyFont="1" applyFill="1" applyBorder="1" applyAlignment="1">
      <alignment wrapText="1"/>
      <protection/>
    </xf>
    <xf numFmtId="0" fontId="20" fillId="37" borderId="123" xfId="54" applyFont="1" applyFill="1" applyBorder="1" applyAlignment="1">
      <alignment horizontal="center" vertical="center"/>
      <protection/>
    </xf>
    <xf numFmtId="49" fontId="18" fillId="37" borderId="104" xfId="54" applyNumberFormat="1" applyFont="1" applyFill="1" applyBorder="1" applyAlignment="1">
      <alignment horizontal="center" vertical="center"/>
      <protection/>
    </xf>
    <xf numFmtId="0" fontId="19" fillId="37" borderId="144" xfId="54" applyFont="1" applyFill="1" applyBorder="1" applyAlignment="1">
      <alignment wrapText="1"/>
      <protection/>
    </xf>
    <xf numFmtId="4" fontId="20" fillId="37" borderId="113" xfId="54" applyNumberFormat="1" applyFont="1" applyFill="1" applyBorder="1" applyAlignment="1">
      <alignment horizontal="right"/>
      <protection/>
    </xf>
    <xf numFmtId="0" fontId="19" fillId="37" borderId="12" xfId="54" applyFont="1" applyFill="1" applyBorder="1" applyAlignment="1">
      <alignment wrapText="1"/>
      <protection/>
    </xf>
    <xf numFmtId="4" fontId="20" fillId="37" borderId="50" xfId="54" applyNumberFormat="1" applyFont="1" applyFill="1" applyBorder="1" applyAlignment="1">
      <alignment horizontal="right"/>
      <protection/>
    </xf>
    <xf numFmtId="0" fontId="19" fillId="37" borderId="13" xfId="54" applyFont="1" applyFill="1" applyBorder="1" applyAlignment="1">
      <alignment wrapText="1"/>
      <protection/>
    </xf>
    <xf numFmtId="0" fontId="20" fillId="37" borderId="121" xfId="54" applyFont="1" applyFill="1" applyBorder="1" applyAlignment="1">
      <alignment horizontal="center" vertical="center"/>
      <protection/>
    </xf>
    <xf numFmtId="49" fontId="18" fillId="37" borderId="121" xfId="54" applyNumberFormat="1" applyFont="1" applyFill="1" applyBorder="1" applyAlignment="1">
      <alignment horizontal="center" vertical="center"/>
      <protection/>
    </xf>
    <xf numFmtId="0" fontId="15" fillId="37" borderId="12" xfId="54" applyFont="1" applyFill="1" applyBorder="1" applyAlignment="1">
      <alignment wrapText="1"/>
      <protection/>
    </xf>
    <xf numFmtId="4" fontId="18" fillId="37" borderId="64" xfId="54" applyNumberFormat="1" applyFont="1" applyFill="1" applyBorder="1" applyAlignment="1">
      <alignment horizontal="right"/>
      <protection/>
    </xf>
    <xf numFmtId="4" fontId="18" fillId="37" borderId="145" xfId="54" applyNumberFormat="1" applyFont="1" applyFill="1" applyBorder="1" applyAlignment="1">
      <alignment horizontal="right"/>
      <protection/>
    </xf>
    <xf numFmtId="0" fontId="18" fillId="37" borderId="146" xfId="54" applyFont="1" applyFill="1" applyBorder="1" applyAlignment="1">
      <alignment horizontal="center" vertical="center"/>
      <protection/>
    </xf>
    <xf numFmtId="0" fontId="23" fillId="37" borderId="112" xfId="54" applyFont="1" applyFill="1" applyBorder="1" applyAlignment="1">
      <alignment horizontal="center" vertical="center"/>
      <protection/>
    </xf>
    <xf numFmtId="0" fontId="15" fillId="37" borderId="125" xfId="54" applyFont="1" applyFill="1" applyBorder="1" applyAlignment="1">
      <alignment horizontal="center" vertical="center"/>
      <protection/>
    </xf>
    <xf numFmtId="49" fontId="18" fillId="37" borderId="126" xfId="54" applyNumberFormat="1" applyFont="1" applyFill="1" applyBorder="1" applyAlignment="1">
      <alignment horizontal="center" vertical="center"/>
      <protection/>
    </xf>
    <xf numFmtId="0" fontId="15" fillId="37" borderId="32" xfId="54" applyFont="1" applyFill="1" applyBorder="1" applyAlignment="1">
      <alignment wrapText="1"/>
      <protection/>
    </xf>
    <xf numFmtId="49" fontId="15" fillId="37" borderId="42" xfId="54" applyNumberFormat="1" applyFont="1" applyFill="1" applyBorder="1" applyAlignment="1">
      <alignment horizontal="center" vertical="center"/>
      <protection/>
    </xf>
    <xf numFmtId="0" fontId="27" fillId="37" borderId="130" xfId="54" applyFont="1" applyFill="1" applyBorder="1" applyAlignment="1">
      <alignment wrapText="1"/>
      <protection/>
    </xf>
    <xf numFmtId="4" fontId="20" fillId="37" borderId="111" xfId="54" applyNumberFormat="1" applyFont="1" applyFill="1" applyBorder="1" applyAlignment="1">
      <alignment horizontal="right"/>
      <protection/>
    </xf>
    <xf numFmtId="49" fontId="15" fillId="37" borderId="12" xfId="54" applyNumberFormat="1" applyFont="1" applyFill="1" applyBorder="1" applyAlignment="1">
      <alignment horizontal="center" vertical="center"/>
      <protection/>
    </xf>
    <xf numFmtId="0" fontId="27" fillId="37" borderId="50" xfId="54" applyFont="1" applyFill="1" applyBorder="1" applyAlignment="1">
      <alignment wrapText="1"/>
      <protection/>
    </xf>
    <xf numFmtId="49" fontId="18" fillId="37" borderId="132" xfId="54" applyNumberFormat="1" applyFont="1" applyFill="1" applyBorder="1" applyAlignment="1">
      <alignment horizontal="center" vertical="center"/>
      <protection/>
    </xf>
    <xf numFmtId="0" fontId="15" fillId="37" borderId="121" xfId="54" applyFont="1" applyFill="1" applyBorder="1" applyAlignment="1">
      <alignment horizontal="center" vertical="center"/>
      <protection/>
    </xf>
    <xf numFmtId="0" fontId="15" fillId="37" borderId="120" xfId="54" applyFont="1" applyFill="1" applyBorder="1" applyAlignment="1">
      <alignment horizontal="center" vertical="center"/>
      <protection/>
    </xf>
    <xf numFmtId="0" fontId="15" fillId="37" borderId="135" xfId="54" applyFont="1" applyFill="1" applyBorder="1" applyAlignment="1">
      <alignment horizontal="center" vertical="center"/>
      <protection/>
    </xf>
    <xf numFmtId="0" fontId="18" fillId="37" borderId="120" xfId="54" applyFont="1" applyFill="1" applyBorder="1" applyAlignment="1">
      <alignment horizontal="center" vertical="center"/>
      <protection/>
    </xf>
    <xf numFmtId="0" fontId="15" fillId="37" borderId="13" xfId="54" applyFont="1" applyFill="1" applyBorder="1" applyAlignment="1">
      <alignment wrapText="1"/>
      <protection/>
    </xf>
    <xf numFmtId="0" fontId="15" fillId="37" borderId="107" xfId="54" applyFont="1" applyFill="1" applyBorder="1" applyAlignment="1">
      <alignment wrapText="1"/>
      <protection/>
    </xf>
    <xf numFmtId="4" fontId="20" fillId="37" borderId="120" xfId="54" applyNumberFormat="1" applyFont="1" applyFill="1" applyBorder="1" applyAlignment="1">
      <alignment horizontal="right"/>
      <protection/>
    </xf>
    <xf numFmtId="0" fontId="18" fillId="37" borderId="147" xfId="54" applyFont="1" applyFill="1" applyBorder="1" applyAlignment="1">
      <alignment horizontal="center" vertical="center"/>
      <protection/>
    </xf>
    <xf numFmtId="0" fontId="19" fillId="37" borderId="141" xfId="54" applyFont="1" applyFill="1" applyBorder="1" applyAlignment="1">
      <alignment wrapText="1"/>
      <protection/>
    </xf>
    <xf numFmtId="0" fontId="15" fillId="37" borderId="119" xfId="54" applyFont="1" applyFill="1" applyBorder="1" applyAlignment="1">
      <alignment horizontal="center" vertical="center"/>
      <protection/>
    </xf>
    <xf numFmtId="0" fontId="15" fillId="37" borderId="127" xfId="54" applyFont="1" applyFill="1" applyBorder="1" applyAlignment="1">
      <alignment horizontal="center" vertical="center"/>
      <protection/>
    </xf>
    <xf numFmtId="4" fontId="23" fillId="37" borderId="141" xfId="54" applyNumberFormat="1" applyFont="1" applyFill="1" applyBorder="1" applyAlignment="1">
      <alignment wrapText="1"/>
      <protection/>
    </xf>
    <xf numFmtId="4" fontId="23" fillId="37" borderId="126" xfId="54" applyNumberFormat="1" applyFont="1" applyFill="1" applyBorder="1" applyAlignment="1">
      <alignment horizontal="right"/>
      <protection/>
    </xf>
    <xf numFmtId="4" fontId="23" fillId="37" borderId="115" xfId="54" applyNumberFormat="1" applyFont="1" applyFill="1" applyBorder="1" applyAlignment="1">
      <alignment horizontal="right"/>
      <protection/>
    </xf>
    <xf numFmtId="0" fontId="18" fillId="37" borderId="148" xfId="54" applyFont="1" applyFill="1" applyBorder="1" applyAlignment="1">
      <alignment horizontal="center" vertical="center"/>
      <protection/>
    </xf>
    <xf numFmtId="0" fontId="18" fillId="37" borderId="149" xfId="54" applyFont="1" applyFill="1" applyBorder="1" applyAlignment="1">
      <alignment horizontal="center" vertical="center"/>
      <protection/>
    </xf>
    <xf numFmtId="49" fontId="18" fillId="37" borderId="150" xfId="54" applyNumberFormat="1" applyFont="1" applyFill="1" applyBorder="1" applyAlignment="1">
      <alignment horizontal="center" vertical="center"/>
      <protection/>
    </xf>
    <xf numFmtId="4" fontId="20" fillId="37" borderId="151" xfId="54" applyNumberFormat="1" applyFont="1" applyFill="1" applyBorder="1" applyAlignment="1">
      <alignment horizontal="right"/>
      <protection/>
    </xf>
    <xf numFmtId="4" fontId="20" fillId="37" borderId="150" xfId="54" applyNumberFormat="1" applyFont="1" applyFill="1" applyBorder="1" applyAlignment="1">
      <alignment horizontal="right"/>
      <protection/>
    </xf>
    <xf numFmtId="4" fontId="20" fillId="37" borderId="150" xfId="54" applyNumberFormat="1" applyFont="1" applyFill="1" applyBorder="1" applyAlignment="1">
      <alignment horizontal="right"/>
      <protection/>
    </xf>
    <xf numFmtId="4" fontId="20" fillId="37" borderId="152" xfId="54" applyNumberFormat="1" applyFont="1" applyFill="1" applyBorder="1" applyAlignment="1">
      <alignment horizontal="right"/>
      <protection/>
    </xf>
    <xf numFmtId="0" fontId="15" fillId="36" borderId="148" xfId="54" applyFont="1" applyFill="1" applyBorder="1" applyAlignment="1">
      <alignment horizontal="center" vertical="center"/>
      <protection/>
    </xf>
    <xf numFmtId="0" fontId="15" fillId="36" borderId="149" xfId="54" applyFont="1" applyFill="1" applyBorder="1" applyAlignment="1">
      <alignment horizontal="center" vertical="center"/>
      <protection/>
    </xf>
    <xf numFmtId="0" fontId="16" fillId="36" borderId="153" xfId="54" applyFont="1" applyFill="1" applyBorder="1" applyAlignment="1">
      <alignment horizontal="left" vertical="center" wrapText="1"/>
      <protection/>
    </xf>
    <xf numFmtId="4" fontId="17" fillId="36" borderId="154" xfId="54" applyNumberFormat="1" applyFont="1" applyFill="1" applyBorder="1" applyAlignment="1">
      <alignment horizontal="right"/>
      <protection/>
    </xf>
    <xf numFmtId="4" fontId="15" fillId="36" borderId="155" xfId="54" applyNumberFormat="1" applyFont="1" applyFill="1" applyBorder="1" applyAlignment="1">
      <alignment horizontal="right"/>
      <protection/>
    </xf>
    <xf numFmtId="4" fontId="17" fillId="36" borderId="156" xfId="54" applyNumberFormat="1" applyFont="1" applyFill="1" applyBorder="1" applyAlignment="1">
      <alignment horizontal="right"/>
      <protection/>
    </xf>
    <xf numFmtId="4" fontId="9" fillId="36" borderId="0" xfId="54" applyNumberFormat="1" applyFill="1" applyAlignment="1">
      <alignment/>
      <protection/>
    </xf>
    <xf numFmtId="0" fontId="9" fillId="36" borderId="0" xfId="54" applyFill="1" applyAlignment="1">
      <alignment vertical="center"/>
      <protection/>
    </xf>
    <xf numFmtId="4" fontId="29" fillId="36" borderId="157" xfId="0" applyNumberFormat="1" applyFont="1" applyFill="1" applyBorder="1" applyAlignment="1">
      <alignment horizontal="center" vertical="center" wrapText="1"/>
    </xf>
    <xf numFmtId="4" fontId="29" fillId="36" borderId="158" xfId="0" applyNumberFormat="1" applyFont="1" applyFill="1" applyBorder="1" applyAlignment="1">
      <alignment horizontal="center" vertical="center" wrapText="1"/>
    </xf>
    <xf numFmtId="0" fontId="23" fillId="36" borderId="159" xfId="54" applyFont="1" applyFill="1" applyBorder="1" applyAlignment="1">
      <alignment vertical="center" wrapText="1"/>
      <protection/>
    </xf>
    <xf numFmtId="0" fontId="17" fillId="36" borderId="160" xfId="54" applyFont="1" applyFill="1" applyBorder="1" applyAlignment="1">
      <alignment horizontal="center" wrapText="1"/>
      <protection/>
    </xf>
    <xf numFmtId="4" fontId="24" fillId="36" borderId="161" xfId="54" applyNumberFormat="1" applyFont="1" applyFill="1" applyBorder="1" applyAlignment="1">
      <alignment wrapText="1"/>
      <protection/>
    </xf>
    <xf numFmtId="4" fontId="18" fillId="36" borderId="162" xfId="54" applyNumberFormat="1" applyFont="1" applyFill="1" applyBorder="1" applyAlignment="1">
      <alignment horizontal="right"/>
      <protection/>
    </xf>
    <xf numFmtId="4" fontId="24" fillId="36" borderId="163" xfId="54" applyNumberFormat="1" applyFont="1" applyFill="1" applyBorder="1" applyAlignment="1">
      <alignment wrapText="1"/>
      <protection/>
    </xf>
    <xf numFmtId="3" fontId="26" fillId="36" borderId="11" xfId="55" applyNumberFormat="1" applyFont="1" applyFill="1" applyBorder="1" applyAlignment="1">
      <alignment horizontal="center" vertical="center" wrapText="1"/>
      <protection/>
    </xf>
    <xf numFmtId="0" fontId="41" fillId="36" borderId="164" xfId="55" applyFont="1" applyFill="1" applyBorder="1" applyAlignment="1">
      <alignment horizontal="center" vertical="center"/>
      <protection/>
    </xf>
    <xf numFmtId="4" fontId="41" fillId="36" borderId="155" xfId="55" applyNumberFormat="1" applyFont="1" applyFill="1" applyBorder="1" applyAlignment="1">
      <alignment horizontal="right" vertical="center"/>
      <protection/>
    </xf>
    <xf numFmtId="4" fontId="41" fillId="36" borderId="160" xfId="55" applyNumberFormat="1" applyFont="1" applyFill="1" applyBorder="1" applyAlignment="1">
      <alignment horizontal="right" vertical="center"/>
      <protection/>
    </xf>
    <xf numFmtId="4" fontId="41" fillId="36" borderId="165" xfId="55" applyNumberFormat="1" applyFont="1" applyFill="1" applyBorder="1" applyAlignment="1">
      <alignment horizontal="right" vertical="center"/>
      <protection/>
    </xf>
    <xf numFmtId="49" fontId="50" fillId="37" borderId="35" xfId="0" applyNumberFormat="1" applyFont="1" applyFill="1" applyBorder="1" applyAlignment="1">
      <alignment horizontal="left"/>
    </xf>
    <xf numFmtId="4" fontId="50" fillId="37" borderId="36" xfId="0" applyNumberFormat="1" applyFont="1" applyFill="1" applyBorder="1" applyAlignment="1">
      <alignment/>
    </xf>
    <xf numFmtId="4" fontId="50" fillId="37" borderId="166" xfId="0" applyNumberFormat="1" applyFont="1" applyFill="1" applyBorder="1" applyAlignment="1">
      <alignment/>
    </xf>
    <xf numFmtId="49" fontId="28" fillId="37" borderId="10" xfId="0" applyNumberFormat="1" applyFont="1" applyFill="1" applyBorder="1" applyAlignment="1">
      <alignment horizontal="center"/>
    </xf>
    <xf numFmtId="4" fontId="28" fillId="37" borderId="12" xfId="0" applyNumberFormat="1" applyFont="1" applyFill="1" applyBorder="1" applyAlignment="1">
      <alignment/>
    </xf>
    <xf numFmtId="4" fontId="51" fillId="37" borderId="12" xfId="0" applyNumberFormat="1" applyFont="1" applyFill="1" applyBorder="1" applyAlignment="1">
      <alignment/>
    </xf>
    <xf numFmtId="4" fontId="52" fillId="37" borderId="12" xfId="56" applyNumberFormat="1" applyFont="1" applyFill="1" applyBorder="1" applyAlignment="1">
      <alignment horizontal="right"/>
      <protection/>
    </xf>
    <xf numFmtId="4" fontId="28" fillId="37" borderId="24" xfId="0" applyNumberFormat="1" applyFont="1" applyFill="1" applyBorder="1" applyAlignment="1">
      <alignment/>
    </xf>
    <xf numFmtId="49" fontId="50" fillId="37" borderId="10" xfId="0" applyNumberFormat="1" applyFont="1" applyFill="1" applyBorder="1" applyAlignment="1">
      <alignment horizontal="left"/>
    </xf>
    <xf numFmtId="4" fontId="50" fillId="37" borderId="12" xfId="0" applyNumberFormat="1" applyFont="1" applyFill="1" applyBorder="1" applyAlignment="1">
      <alignment/>
    </xf>
    <xf numFmtId="4" fontId="50" fillId="37" borderId="24" xfId="0" applyNumberFormat="1" applyFont="1" applyFill="1" applyBorder="1" applyAlignment="1">
      <alignment/>
    </xf>
    <xf numFmtId="4" fontId="52" fillId="37" borderId="12" xfId="56" applyNumberFormat="1" applyFont="1" applyFill="1" applyBorder="1" applyAlignment="1">
      <alignment/>
      <protection/>
    </xf>
    <xf numFmtId="49" fontId="28" fillId="37" borderId="20" xfId="0" applyNumberFormat="1" applyFont="1" applyFill="1" applyBorder="1" applyAlignment="1">
      <alignment horizontal="center"/>
    </xf>
    <xf numFmtId="4" fontId="28" fillId="37" borderId="21" xfId="0" applyNumberFormat="1" applyFont="1" applyFill="1" applyBorder="1" applyAlignment="1">
      <alignment/>
    </xf>
    <xf numFmtId="4" fontId="51" fillId="37" borderId="21" xfId="0" applyNumberFormat="1" applyFont="1" applyFill="1" applyBorder="1" applyAlignment="1">
      <alignment/>
    </xf>
    <xf numFmtId="4" fontId="52" fillId="37" borderId="21" xfId="56" applyNumberFormat="1" applyFont="1" applyFill="1" applyBorder="1" applyAlignment="1">
      <alignment horizontal="right"/>
      <protection/>
    </xf>
    <xf numFmtId="4" fontId="28" fillId="37" borderId="47" xfId="0" applyNumberFormat="1" applyFont="1" applyFill="1" applyBorder="1" applyAlignment="1">
      <alignment/>
    </xf>
    <xf numFmtId="0" fontId="2" fillId="36" borderId="167" xfId="0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" fontId="50" fillId="36" borderId="157" xfId="0" applyNumberFormat="1" applyFont="1" applyFill="1" applyBorder="1" applyAlignment="1">
      <alignment/>
    </xf>
    <xf numFmtId="4" fontId="2" fillId="36" borderId="157" xfId="0" applyNumberFormat="1" applyFont="1" applyFill="1" applyBorder="1" applyAlignment="1">
      <alignment/>
    </xf>
    <xf numFmtId="4" fontId="2" fillId="36" borderId="168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9" fontId="4" fillId="37" borderId="35" xfId="0" applyNumberFormat="1" applyFont="1" applyFill="1" applyBorder="1" applyAlignment="1">
      <alignment horizontal="left" vertical="center"/>
    </xf>
    <xf numFmtId="4" fontId="4" fillId="37" borderId="36" xfId="0" applyNumberFormat="1" applyFont="1" applyFill="1" applyBorder="1" applyAlignment="1">
      <alignment vertical="center"/>
    </xf>
    <xf numFmtId="4" fontId="37" fillId="37" borderId="36" xfId="0" applyNumberFormat="1" applyFont="1" applyFill="1" applyBorder="1" applyAlignment="1">
      <alignment vertical="center"/>
    </xf>
    <xf numFmtId="4" fontId="37" fillId="37" borderId="169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4" fillId="36" borderId="53" xfId="0" applyFont="1" applyFill="1" applyBorder="1" applyAlignment="1">
      <alignment vertical="center"/>
    </xf>
    <xf numFmtId="4" fontId="4" fillId="36" borderId="160" xfId="0" applyNumberFormat="1" applyFont="1" applyFill="1" applyBorder="1" applyAlignment="1">
      <alignment vertical="center"/>
    </xf>
    <xf numFmtId="4" fontId="37" fillId="36" borderId="170" xfId="0" applyNumberFormat="1" applyFont="1" applyFill="1" applyBorder="1" applyAlignment="1">
      <alignment vertical="center"/>
    </xf>
    <xf numFmtId="4" fontId="37" fillId="36" borderId="160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>
      <alignment vertical="center"/>
    </xf>
    <xf numFmtId="49" fontId="4" fillId="37" borderId="35" xfId="0" applyNumberFormat="1" applyFont="1" applyFill="1" applyBorder="1" applyAlignment="1">
      <alignment horizontal="left"/>
    </xf>
    <xf numFmtId="49" fontId="4" fillId="37" borderId="36" xfId="0" applyNumberFormat="1" applyFont="1" applyFill="1" applyBorder="1" applyAlignment="1">
      <alignment horizontal="left"/>
    </xf>
    <xf numFmtId="4" fontId="4" fillId="37" borderId="36" xfId="0" applyNumberFormat="1" applyFont="1" applyFill="1" applyBorder="1" applyAlignment="1">
      <alignment/>
    </xf>
    <xf numFmtId="4" fontId="37" fillId="37" borderId="36" xfId="0" applyNumberFormat="1" applyFont="1" applyFill="1" applyBorder="1" applyAlignment="1">
      <alignment/>
    </xf>
    <xf numFmtId="4" fontId="4" fillId="37" borderId="166" xfId="0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center"/>
    </xf>
    <xf numFmtId="4" fontId="0" fillId="37" borderId="12" xfId="0" applyNumberFormat="1" applyFont="1" applyFill="1" applyBorder="1" applyAlignment="1">
      <alignment/>
    </xf>
    <xf numFmtId="4" fontId="11" fillId="37" borderId="12" xfId="0" applyNumberFormat="1" applyFont="1" applyFill="1" applyBorder="1" applyAlignment="1">
      <alignment/>
    </xf>
    <xf numFmtId="4" fontId="0" fillId="37" borderId="12" xfId="0" applyNumberFormat="1" applyFont="1" applyFill="1" applyBorder="1" applyAlignment="1">
      <alignment/>
    </xf>
    <xf numFmtId="4" fontId="0" fillId="37" borderId="24" xfId="0" applyNumberFormat="1" applyFont="1" applyFill="1" applyBorder="1" applyAlignment="1">
      <alignment/>
    </xf>
    <xf numFmtId="49" fontId="0" fillId="37" borderId="12" xfId="0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 horizontal="left"/>
    </xf>
    <xf numFmtId="49" fontId="4" fillId="37" borderId="12" xfId="0" applyNumberFormat="1" applyFont="1" applyFill="1" applyBorder="1" applyAlignment="1">
      <alignment horizontal="left"/>
    </xf>
    <xf numFmtId="4" fontId="4" fillId="37" borderId="12" xfId="0" applyNumberFormat="1" applyFont="1" applyFill="1" applyBorder="1" applyAlignment="1">
      <alignment/>
    </xf>
    <xf numFmtId="4" fontId="37" fillId="37" borderId="12" xfId="0" applyNumberFormat="1" applyFont="1" applyFill="1" applyBorder="1" applyAlignment="1">
      <alignment/>
    </xf>
    <xf numFmtId="4" fontId="4" fillId="37" borderId="24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4" fillId="36" borderId="148" xfId="0" applyFont="1" applyFill="1" applyBorder="1" applyAlignment="1">
      <alignment/>
    </xf>
    <xf numFmtId="0" fontId="4" fillId="36" borderId="149" xfId="0" applyFont="1" applyFill="1" applyBorder="1" applyAlignment="1">
      <alignment/>
    </xf>
    <xf numFmtId="4" fontId="4" fillId="36" borderId="157" xfId="0" applyNumberFormat="1" applyFont="1" applyFill="1" applyBorder="1" applyAlignment="1">
      <alignment/>
    </xf>
    <xf numFmtId="4" fontId="37" fillId="36" borderId="157" xfId="0" applyNumberFormat="1" applyFont="1" applyFill="1" applyBorder="1" applyAlignment="1">
      <alignment/>
    </xf>
    <xf numFmtId="4" fontId="4" fillId="36" borderId="168" xfId="0" applyNumberFormat="1" applyFont="1" applyFill="1" applyBorder="1" applyAlignment="1">
      <alignment/>
    </xf>
    <xf numFmtId="0" fontId="4" fillId="36" borderId="171" xfId="0" applyFont="1" applyFill="1" applyBorder="1" applyAlignment="1">
      <alignment horizontal="center" vertical="center" wrapText="1"/>
    </xf>
    <xf numFmtId="0" fontId="4" fillId="36" borderId="172" xfId="0" applyFont="1" applyFill="1" applyBorder="1" applyAlignment="1">
      <alignment horizontal="center" vertical="center" wrapText="1"/>
    </xf>
    <xf numFmtId="0" fontId="54" fillId="36" borderId="173" xfId="0" applyFont="1" applyFill="1" applyBorder="1" applyAlignment="1">
      <alignment horizontal="center" vertical="center" wrapText="1"/>
    </xf>
    <xf numFmtId="0" fontId="54" fillId="36" borderId="174" xfId="0" applyFont="1" applyFill="1" applyBorder="1" applyAlignment="1">
      <alignment horizontal="center" vertical="center" wrapText="1"/>
    </xf>
    <xf numFmtId="0" fontId="54" fillId="36" borderId="175" xfId="0" applyFont="1" applyFill="1" applyBorder="1" applyAlignment="1">
      <alignment horizontal="center" vertical="center" wrapText="1"/>
    </xf>
    <xf numFmtId="0" fontId="54" fillId="36" borderId="176" xfId="0" applyFont="1" applyFill="1" applyBorder="1" applyAlignment="1">
      <alignment horizontal="center" vertical="center"/>
    </xf>
    <xf numFmtId="0" fontId="54" fillId="36" borderId="174" xfId="0" applyFont="1" applyFill="1" applyBorder="1" applyAlignment="1">
      <alignment horizontal="center" vertical="center"/>
    </xf>
    <xf numFmtId="0" fontId="54" fillId="36" borderId="175" xfId="0" applyFont="1" applyFill="1" applyBorder="1" applyAlignment="1">
      <alignment horizontal="center" vertical="center"/>
    </xf>
    <xf numFmtId="0" fontId="54" fillId="36" borderId="177" xfId="0" applyFont="1" applyFill="1" applyBorder="1" applyAlignment="1">
      <alignment horizontal="center" vertical="center"/>
    </xf>
    <xf numFmtId="4" fontId="38" fillId="36" borderId="178" xfId="0" applyNumberFormat="1" applyFont="1" applyFill="1" applyBorder="1" applyAlignment="1">
      <alignment horizontal="right" vertical="center" wrapText="1"/>
    </xf>
    <xf numFmtId="4" fontId="38" fillId="36" borderId="171" xfId="0" applyNumberFormat="1" applyFont="1" applyFill="1" applyBorder="1" applyAlignment="1">
      <alignment horizontal="right" vertical="center" wrapText="1"/>
    </xf>
    <xf numFmtId="4" fontId="38" fillId="36" borderId="172" xfId="0" applyNumberFormat="1" applyFont="1" applyFill="1" applyBorder="1" applyAlignment="1">
      <alignment horizontal="right" vertical="center" wrapText="1"/>
    </xf>
    <xf numFmtId="10" fontId="38" fillId="36" borderId="179" xfId="0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/>
    </xf>
    <xf numFmtId="0" fontId="31" fillId="36" borderId="180" xfId="0" applyFont="1" applyFill="1" applyBorder="1" applyAlignment="1" applyProtection="1">
      <alignment/>
      <protection locked="0"/>
    </xf>
    <xf numFmtId="0" fontId="31" fillId="36" borderId="157" xfId="0" applyFont="1" applyFill="1" applyBorder="1" applyAlignment="1" applyProtection="1">
      <alignment/>
      <protection locked="0"/>
    </xf>
    <xf numFmtId="0" fontId="49" fillId="36" borderId="157" xfId="0" applyFont="1" applyFill="1" applyBorder="1" applyAlignment="1" applyProtection="1">
      <alignment wrapText="1"/>
      <protection locked="0"/>
    </xf>
    <xf numFmtId="4" fontId="49" fillId="36" borderId="157" xfId="0" applyNumberFormat="1" applyFont="1" applyFill="1" applyBorder="1" applyAlignment="1" applyProtection="1">
      <alignment/>
      <protection locked="0"/>
    </xf>
    <xf numFmtId="10" fontId="49" fillId="36" borderId="168" xfId="0" applyNumberFormat="1" applyFont="1" applyFill="1" applyBorder="1" applyAlignment="1" applyProtection="1">
      <alignment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 wrapText="1"/>
      <protection locked="0"/>
    </xf>
    <xf numFmtId="0" fontId="4" fillId="36" borderId="39" xfId="0" applyFont="1" applyFill="1" applyBorder="1" applyAlignment="1" applyProtection="1">
      <alignment horizontal="center" vertical="center" wrapText="1"/>
      <protection locked="0"/>
    </xf>
    <xf numFmtId="4" fontId="0" fillId="36" borderId="83" xfId="0" applyNumberFormat="1" applyFont="1" applyFill="1" applyBorder="1" applyAlignment="1">
      <alignment horizontal="center" vertical="center"/>
    </xf>
    <xf numFmtId="10" fontId="0" fillId="36" borderId="84" xfId="0" applyNumberFormat="1" applyFont="1" applyFill="1" applyBorder="1" applyAlignment="1">
      <alignment horizontal="center" vertical="center"/>
    </xf>
    <xf numFmtId="0" fontId="4" fillId="36" borderId="181" xfId="0" applyFont="1" applyFill="1" applyBorder="1" applyAlignment="1">
      <alignment horizontal="center" vertical="center"/>
    </xf>
    <xf numFmtId="0" fontId="4" fillId="36" borderId="169" xfId="0" applyFont="1" applyFill="1" applyBorder="1" applyAlignment="1">
      <alignment horizontal="center" vertical="center"/>
    </xf>
    <xf numFmtId="0" fontId="4" fillId="36" borderId="169" xfId="0" applyFont="1" applyFill="1" applyBorder="1" applyAlignment="1">
      <alignment horizontal="center" vertical="center" wrapText="1"/>
    </xf>
    <xf numFmtId="0" fontId="4" fillId="36" borderId="169" xfId="0" applyFont="1" applyFill="1" applyBorder="1" applyAlignment="1">
      <alignment horizontal="center" vertical="center" wrapText="1"/>
    </xf>
    <xf numFmtId="0" fontId="4" fillId="36" borderId="83" xfId="0" applyFont="1" applyFill="1" applyBorder="1" applyAlignment="1" applyProtection="1">
      <alignment horizontal="center" vertical="center" wrapText="1"/>
      <protection locked="0"/>
    </xf>
    <xf numFmtId="0" fontId="4" fillId="36" borderId="84" xfId="0" applyFont="1" applyFill="1" applyBorder="1" applyAlignment="1" applyProtection="1">
      <alignment horizontal="center" vertical="center" wrapText="1"/>
      <protection locked="0"/>
    </xf>
    <xf numFmtId="0" fontId="29" fillId="38" borderId="78" xfId="0" applyFont="1" applyFill="1" applyBorder="1" applyAlignment="1">
      <alignment horizontal="center" vertical="center" wrapText="1"/>
    </xf>
    <xf numFmtId="0" fontId="29" fillId="38" borderId="77" xfId="0" applyFont="1" applyFill="1" applyBorder="1" applyAlignment="1">
      <alignment horizontal="center" vertical="center" wrapText="1"/>
    </xf>
    <xf numFmtId="4" fontId="29" fillId="36" borderId="44" xfId="0" applyNumberFormat="1" applyFont="1" applyFill="1" applyBorder="1" applyAlignment="1">
      <alignment vertical="center"/>
    </xf>
    <xf numFmtId="4" fontId="8" fillId="36" borderId="182" xfId="0" applyNumberFormat="1" applyFont="1" applyFill="1" applyBorder="1" applyAlignment="1">
      <alignment vertical="center"/>
    </xf>
    <xf numFmtId="4" fontId="8" fillId="36" borderId="22" xfId="0" applyNumberFormat="1" applyFont="1" applyFill="1" applyBorder="1" applyAlignment="1">
      <alignment vertical="center"/>
    </xf>
    <xf numFmtId="4" fontId="29" fillId="36" borderId="183" xfId="0" applyNumberFormat="1" applyFont="1" applyFill="1" applyBorder="1" applyAlignment="1">
      <alignment vertical="center"/>
    </xf>
    <xf numFmtId="4" fontId="8" fillId="36" borderId="44" xfId="0" applyNumberFormat="1" applyFont="1" applyFill="1" applyBorder="1" applyAlignment="1">
      <alignment vertical="center"/>
    </xf>
    <xf numFmtId="4" fontId="8" fillId="36" borderId="84" xfId="0" applyNumberFormat="1" applyFont="1" applyFill="1" applyBorder="1" applyAlignment="1">
      <alignment vertical="center"/>
    </xf>
    <xf numFmtId="4" fontId="57" fillId="36" borderId="44" xfId="0" applyNumberFormat="1" applyFont="1" applyFill="1" applyBorder="1" applyAlignment="1">
      <alignment vertical="center"/>
    </xf>
    <xf numFmtId="4" fontId="6" fillId="36" borderId="44" xfId="0" applyNumberFormat="1" applyFont="1" applyFill="1" applyBorder="1" applyAlignment="1">
      <alignment vertical="center"/>
    </xf>
    <xf numFmtId="4" fontId="57" fillId="36" borderId="92" xfId="0" applyNumberFormat="1" applyFont="1" applyFill="1" applyBorder="1" applyAlignment="1">
      <alignment vertical="center"/>
    </xf>
    <xf numFmtId="0" fontId="4" fillId="36" borderId="82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 wrapText="1"/>
    </xf>
    <xf numFmtId="0" fontId="4" fillId="36" borderId="84" xfId="0" applyFont="1" applyFill="1" applyBorder="1" applyAlignment="1">
      <alignment horizontal="center" wrapText="1"/>
    </xf>
    <xf numFmtId="4" fontId="4" fillId="36" borderId="44" xfId="0" applyNumberFormat="1" applyFont="1" applyFill="1" applyBorder="1" applyAlignment="1">
      <alignment vertical="center"/>
    </xf>
    <xf numFmtId="4" fontId="4" fillId="36" borderId="84" xfId="0" applyNumberFormat="1" applyFont="1" applyFill="1" applyBorder="1" applyAlignment="1">
      <alignment vertical="center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184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185" xfId="0" applyFont="1" applyFill="1" applyBorder="1" applyAlignment="1">
      <alignment horizontal="center" vertical="center" wrapText="1"/>
    </xf>
    <xf numFmtId="4" fontId="5" fillId="36" borderId="186" xfId="0" applyNumberFormat="1" applyFont="1" applyFill="1" applyBorder="1" applyAlignment="1">
      <alignment vertical="center"/>
    </xf>
    <xf numFmtId="4" fontId="5" fillId="36" borderId="157" xfId="0" applyNumberFormat="1" applyFont="1" applyFill="1" applyBorder="1" applyAlignment="1">
      <alignment vertical="center"/>
    </xf>
    <xf numFmtId="4" fontId="5" fillId="36" borderId="187" xfId="0" applyNumberFormat="1" applyFont="1" applyFill="1" applyBorder="1" applyAlignment="1">
      <alignment vertical="center"/>
    </xf>
    <xf numFmtId="0" fontId="4" fillId="36" borderId="39" xfId="0" applyFont="1" applyFill="1" applyBorder="1" applyAlignment="1">
      <alignment horizontal="center" vertical="center" wrapText="1"/>
    </xf>
    <xf numFmtId="4" fontId="5" fillId="36" borderId="188" xfId="0" applyNumberFormat="1" applyFont="1" applyFill="1" applyBorder="1" applyAlignment="1">
      <alignment horizontal="right" vertical="center"/>
    </xf>
    <xf numFmtId="4" fontId="5" fillId="36" borderId="15" xfId="0" applyNumberFormat="1" applyFont="1" applyFill="1" applyBorder="1" applyAlignment="1">
      <alignment vertical="center"/>
    </xf>
    <xf numFmtId="4" fontId="5" fillId="36" borderId="40" xfId="0" applyNumberFormat="1" applyFont="1" applyFill="1" applyBorder="1" applyAlignment="1">
      <alignment vertical="center"/>
    </xf>
    <xf numFmtId="4" fontId="5" fillId="36" borderId="18" xfId="0" applyNumberFormat="1" applyFont="1" applyFill="1" applyBorder="1" applyAlignment="1">
      <alignment vertical="center"/>
    </xf>
    <xf numFmtId="4" fontId="5" fillId="36" borderId="189" xfId="0" applyNumberFormat="1" applyFont="1" applyFill="1" applyBorder="1" applyAlignment="1">
      <alignment vertical="center"/>
    </xf>
    <xf numFmtId="4" fontId="5" fillId="36" borderId="190" xfId="0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84" xfId="0" applyFont="1" applyFill="1" applyBorder="1" applyAlignment="1">
      <alignment horizontal="center" vertical="center" wrapText="1"/>
    </xf>
    <xf numFmtId="0" fontId="4" fillId="36" borderId="19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92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/>
    </xf>
    <xf numFmtId="0" fontId="15" fillId="37" borderId="110" xfId="54" applyFont="1" applyFill="1" applyBorder="1" applyAlignment="1">
      <alignment horizontal="center" vertical="center"/>
      <protection/>
    </xf>
    <xf numFmtId="0" fontId="15" fillId="37" borderId="64" xfId="54" applyFont="1" applyFill="1" applyBorder="1" applyAlignment="1">
      <alignment horizontal="center" vertical="center"/>
      <protection/>
    </xf>
    <xf numFmtId="0" fontId="15" fillId="37" borderId="42" xfId="54" applyFont="1" applyFill="1" applyBorder="1" applyAlignment="1">
      <alignment horizontal="center" vertical="center"/>
      <protection/>
    </xf>
    <xf numFmtId="0" fontId="15" fillId="37" borderId="121" xfId="54" applyFont="1" applyFill="1" applyBorder="1" applyAlignment="1">
      <alignment horizontal="center" vertical="center"/>
      <protection/>
    </xf>
    <xf numFmtId="4" fontId="4" fillId="36" borderId="191" xfId="0" applyNumberFormat="1" applyFont="1" applyFill="1" applyBorder="1" applyAlignment="1">
      <alignment horizontal="center" vertical="center" wrapText="1"/>
    </xf>
    <xf numFmtId="4" fontId="4" fillId="36" borderId="157" xfId="0" applyNumberFormat="1" applyFont="1" applyFill="1" applyBorder="1" applyAlignment="1">
      <alignment horizontal="center" vertical="center" wrapText="1"/>
    </xf>
    <xf numFmtId="0" fontId="4" fillId="36" borderId="191" xfId="0" applyFont="1" applyFill="1" applyBorder="1" applyAlignment="1">
      <alignment horizontal="center" vertical="center" wrapText="1"/>
    </xf>
    <xf numFmtId="0" fontId="4" fillId="36" borderId="157" xfId="0" applyFont="1" applyFill="1" applyBorder="1" applyAlignment="1">
      <alignment horizontal="center" vertical="center" wrapText="1"/>
    </xf>
    <xf numFmtId="0" fontId="18" fillId="0" borderId="149" xfId="54" applyFont="1" applyFill="1" applyBorder="1" applyAlignment="1">
      <alignment horizontal="left" vertical="center" wrapText="1"/>
      <protection/>
    </xf>
    <xf numFmtId="0" fontId="4" fillId="36" borderId="19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15" fillId="37" borderId="139" xfId="54" applyFont="1" applyFill="1" applyBorder="1" applyAlignment="1">
      <alignment horizontal="center" vertical="center"/>
      <protection/>
    </xf>
    <xf numFmtId="0" fontId="15" fillId="37" borderId="55" xfId="54" applyFont="1" applyFill="1" applyBorder="1" applyAlignment="1">
      <alignment horizontal="center" vertical="center"/>
      <protection/>
    </xf>
    <xf numFmtId="0" fontId="15" fillId="37" borderId="42" xfId="54" applyFont="1" applyFill="1" applyBorder="1" applyAlignment="1">
      <alignment horizontal="center" vertical="center"/>
      <protection/>
    </xf>
    <xf numFmtId="0" fontId="15" fillId="37" borderId="121" xfId="54" applyFont="1" applyFill="1" applyBorder="1" applyAlignment="1">
      <alignment horizontal="center" vertical="center"/>
      <protection/>
    </xf>
    <xf numFmtId="0" fontId="15" fillId="37" borderId="107" xfId="54" applyFont="1" applyFill="1" applyBorder="1" applyAlignment="1">
      <alignment horizontal="center" vertical="center"/>
      <protection/>
    </xf>
    <xf numFmtId="0" fontId="15" fillId="37" borderId="50" xfId="54" applyFont="1" applyFill="1" applyBorder="1" applyAlignment="1">
      <alignment horizontal="center" vertical="center"/>
      <protection/>
    </xf>
    <xf numFmtId="0" fontId="15" fillId="37" borderId="194" xfId="54" applyFont="1" applyFill="1" applyBorder="1" applyAlignment="1">
      <alignment horizontal="center" vertical="center"/>
      <protection/>
    </xf>
    <xf numFmtId="0" fontId="15" fillId="37" borderId="195" xfId="54" applyFont="1" applyFill="1" applyBorder="1" applyAlignment="1">
      <alignment horizontal="center" vertical="center"/>
      <protection/>
    </xf>
    <xf numFmtId="0" fontId="15" fillId="37" borderId="123" xfId="54" applyFont="1" applyFill="1" applyBorder="1" applyAlignment="1">
      <alignment horizontal="center" vertical="center"/>
      <protection/>
    </xf>
    <xf numFmtId="0" fontId="15" fillId="37" borderId="12" xfId="54" applyFont="1" applyFill="1" applyBorder="1" applyAlignment="1">
      <alignment horizontal="center" vertical="center"/>
      <protection/>
    </xf>
    <xf numFmtId="0" fontId="4" fillId="36" borderId="13" xfId="0" applyFont="1" applyFill="1" applyBorder="1" applyAlignment="1">
      <alignment horizontal="center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4" fontId="18" fillId="36" borderId="191" xfId="54" applyNumberFormat="1" applyFont="1" applyFill="1" applyBorder="1" applyAlignment="1">
      <alignment horizontal="center" vertical="center" wrapText="1"/>
      <protection/>
    </xf>
    <xf numFmtId="4" fontId="18" fillId="36" borderId="157" xfId="54" applyNumberFormat="1" applyFont="1" applyFill="1" applyBorder="1" applyAlignment="1">
      <alignment horizontal="center" vertical="center" wrapText="1"/>
      <protection/>
    </xf>
    <xf numFmtId="0" fontId="4" fillId="36" borderId="38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36" borderId="37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18" fillId="36" borderId="38" xfId="54" applyFont="1" applyFill="1" applyBorder="1" applyAlignment="1">
      <alignment horizontal="center" vertical="center" wrapText="1"/>
      <protection/>
    </xf>
    <xf numFmtId="0" fontId="18" fillId="36" borderId="15" xfId="54" applyFont="1" applyFill="1" applyBorder="1" applyAlignment="1">
      <alignment horizontal="center" vertical="center" wrapText="1"/>
      <protection/>
    </xf>
    <xf numFmtId="0" fontId="4" fillId="36" borderId="186" xfId="0" applyFont="1" applyFill="1" applyBorder="1" applyAlignment="1">
      <alignment horizontal="center" vertical="center"/>
    </xf>
    <xf numFmtId="4" fontId="29" fillId="36" borderId="38" xfId="0" applyNumberFormat="1" applyFont="1" applyFill="1" applyBorder="1" applyAlignment="1">
      <alignment horizontal="center" vertical="center" wrapText="1"/>
    </xf>
    <xf numFmtId="4" fontId="8" fillId="36" borderId="39" xfId="0" applyNumberFormat="1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3" fillId="36" borderId="196" xfId="0" applyFont="1" applyFill="1" applyBorder="1" applyAlignment="1">
      <alignment horizontal="center" vertical="center" wrapText="1"/>
    </xf>
    <xf numFmtId="0" fontId="3" fillId="36" borderId="197" xfId="0" applyFont="1" applyFill="1" applyBorder="1" applyAlignment="1">
      <alignment horizontal="center" vertical="center" wrapText="1"/>
    </xf>
    <xf numFmtId="0" fontId="3" fillId="36" borderId="198" xfId="0" applyFont="1" applyFill="1" applyBorder="1" applyAlignment="1">
      <alignment horizontal="center" vertical="center" wrapText="1"/>
    </xf>
    <xf numFmtId="3" fontId="24" fillId="36" borderId="99" xfId="55" applyNumberFormat="1" applyFont="1" applyFill="1" applyBorder="1" applyAlignment="1">
      <alignment horizontal="center" vertical="center" wrapText="1"/>
      <protection/>
    </xf>
    <xf numFmtId="3" fontId="24" fillId="36" borderId="199" xfId="55" applyNumberFormat="1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7" fillId="35" borderId="200" xfId="55" applyFont="1" applyFill="1" applyBorder="1" applyAlignment="1">
      <alignment horizontal="center" vertical="center" wrapText="1"/>
      <protection/>
    </xf>
    <xf numFmtId="0" fontId="47" fillId="35" borderId="31" xfId="55" applyFont="1" applyFill="1" applyBorder="1" applyAlignment="1">
      <alignment horizontal="center" vertical="center" wrapText="1"/>
      <protection/>
    </xf>
    <xf numFmtId="0" fontId="47" fillId="35" borderId="201" xfId="55" applyFont="1" applyFill="1" applyBorder="1" applyAlignment="1">
      <alignment horizontal="center" vertical="center" wrapText="1"/>
      <protection/>
    </xf>
    <xf numFmtId="0" fontId="26" fillId="36" borderId="202" xfId="55" applyFont="1" applyFill="1" applyBorder="1" applyAlignment="1">
      <alignment horizontal="center" vertical="center" wrapText="1"/>
      <protection/>
    </xf>
    <xf numFmtId="0" fontId="26" fillId="36" borderId="140" xfId="55" applyFont="1" applyFill="1" applyBorder="1" applyAlignment="1">
      <alignment horizontal="center" vertical="center" wrapText="1"/>
      <protection/>
    </xf>
    <xf numFmtId="0" fontId="26" fillId="36" borderId="114" xfId="55" applyFont="1" applyFill="1" applyBorder="1" applyAlignment="1">
      <alignment horizontal="center" vertical="center" wrapText="1"/>
      <protection/>
    </xf>
    <xf numFmtId="0" fontId="26" fillId="36" borderId="203" xfId="55" applyFont="1" applyFill="1" applyBorder="1" applyAlignment="1">
      <alignment horizontal="center" vertical="center" wrapText="1"/>
      <protection/>
    </xf>
    <xf numFmtId="0" fontId="26" fillId="36" borderId="204" xfId="55" applyFont="1" applyFill="1" applyBorder="1" applyAlignment="1">
      <alignment horizontal="center" vertical="center" wrapText="1"/>
      <protection/>
    </xf>
    <xf numFmtId="4" fontId="3" fillId="36" borderId="191" xfId="0" applyNumberFormat="1" applyFont="1" applyFill="1" applyBorder="1" applyAlignment="1">
      <alignment horizontal="center" vertical="center" wrapText="1"/>
    </xf>
    <xf numFmtId="4" fontId="3" fillId="36" borderId="2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0" fontId="3" fillId="36" borderId="192" xfId="0" applyFont="1" applyFill="1" applyBorder="1" applyAlignment="1">
      <alignment horizontal="center" vertical="center" wrapText="1"/>
    </xf>
    <xf numFmtId="0" fontId="3" fillId="36" borderId="97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26" fillId="36" borderId="121" xfId="55" applyNumberFormat="1" applyFont="1" applyFill="1" applyBorder="1" applyAlignment="1">
      <alignment horizontal="center" vertical="center" wrapText="1"/>
      <protection/>
    </xf>
    <xf numFmtId="3" fontId="18" fillId="36" borderId="42" xfId="55" applyNumberFormat="1" applyFont="1" applyFill="1" applyBorder="1" applyAlignment="1">
      <alignment horizontal="center" vertical="center" wrapText="1"/>
      <protection/>
    </xf>
    <xf numFmtId="3" fontId="18" fillId="36" borderId="135" xfId="55" applyNumberFormat="1" applyFont="1" applyFill="1" applyBorder="1" applyAlignment="1">
      <alignment horizontal="center" vertical="center" wrapText="1"/>
      <protection/>
    </xf>
    <xf numFmtId="3" fontId="18" fillId="36" borderId="121" xfId="55" applyNumberFormat="1" applyFont="1" applyFill="1" applyBorder="1" applyAlignment="1">
      <alignment horizontal="center" vertical="center" wrapText="1"/>
      <protection/>
    </xf>
    <xf numFmtId="3" fontId="26" fillId="36" borderId="12" xfId="55" applyNumberFormat="1" applyFont="1" applyFill="1" applyBorder="1" applyAlignment="1">
      <alignment horizontal="center" vertical="center" wrapText="1"/>
      <protection/>
    </xf>
    <xf numFmtId="0" fontId="45" fillId="36" borderId="11" xfId="55" applyFont="1" applyFill="1" applyBorder="1" applyAlignment="1">
      <alignment horizontal="center" vertical="center" wrapText="1"/>
      <protection/>
    </xf>
    <xf numFmtId="0" fontId="45" fillId="36" borderId="13" xfId="55" applyFont="1" applyFill="1" applyBorder="1" applyAlignment="1">
      <alignment horizontal="center" vertical="center" wrapText="1"/>
      <protection/>
    </xf>
    <xf numFmtId="3" fontId="18" fillId="36" borderId="11" xfId="55" applyNumberFormat="1" applyFont="1" applyFill="1" applyBorder="1" applyAlignment="1">
      <alignment horizontal="center" vertical="center" wrapText="1"/>
      <protection/>
    </xf>
    <xf numFmtId="3" fontId="18" fillId="36" borderId="13" xfId="55" applyNumberFormat="1" applyFont="1" applyFill="1" applyBorder="1" applyAlignment="1">
      <alignment horizontal="center" vertical="center" wrapText="1"/>
      <protection/>
    </xf>
    <xf numFmtId="0" fontId="33" fillId="36" borderId="42" xfId="55" applyFont="1" applyFill="1" applyBorder="1" applyAlignment="1">
      <alignment horizontal="center" vertical="center"/>
      <protection/>
    </xf>
    <xf numFmtId="0" fontId="33" fillId="36" borderId="121" xfId="5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6" borderId="19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205" xfId="0" applyFont="1" applyFill="1" applyBorder="1" applyAlignment="1">
      <alignment horizontal="center" vertical="center" wrapText="1"/>
    </xf>
    <xf numFmtId="0" fontId="4" fillId="36" borderId="9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135" xfId="0" applyFont="1" applyFill="1" applyBorder="1" applyAlignment="1">
      <alignment horizontal="center" vertical="center" wrapText="1"/>
    </xf>
    <xf numFmtId="0" fontId="4" fillId="36" borderId="121" xfId="0" applyFont="1" applyFill="1" applyBorder="1" applyAlignment="1">
      <alignment horizontal="center" vertical="center" wrapText="1"/>
    </xf>
    <xf numFmtId="3" fontId="18" fillId="36" borderId="12" xfId="56" applyNumberFormat="1" applyFont="1" applyFill="1" applyBorder="1" applyAlignment="1">
      <alignment horizontal="center" vertical="center" wrapText="1"/>
      <protection/>
    </xf>
    <xf numFmtId="3" fontId="34" fillId="36" borderId="11" xfId="56" applyNumberFormat="1" applyFont="1" applyFill="1" applyBorder="1" applyAlignment="1">
      <alignment horizontal="center" vertical="center" wrapText="1"/>
      <protection/>
    </xf>
    <xf numFmtId="3" fontId="34" fillId="36" borderId="13" xfId="56" applyNumberFormat="1" applyFont="1" applyFill="1" applyBorder="1" applyAlignment="1">
      <alignment horizontal="center" vertical="center" wrapText="1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06" xfId="0" applyFont="1" applyFill="1" applyBorder="1" applyAlignment="1">
      <alignment horizontal="center" vertical="center" wrapText="1"/>
    </xf>
    <xf numFmtId="0" fontId="4" fillId="36" borderId="109" xfId="0" applyFont="1" applyFill="1" applyBorder="1" applyAlignment="1">
      <alignment horizontal="center" vertical="center" wrapText="1"/>
    </xf>
    <xf numFmtId="0" fontId="4" fillId="36" borderId="11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84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3" fontId="18" fillId="36" borderId="12" xfId="55" applyNumberFormat="1" applyFont="1" applyFill="1" applyBorder="1" applyAlignment="1">
      <alignment horizontal="center" vertical="center" wrapText="1"/>
      <protection/>
    </xf>
    <xf numFmtId="3" fontId="18" fillId="36" borderId="11" xfId="55" applyNumberFormat="1" applyFont="1" applyFill="1" applyBorder="1" applyAlignment="1">
      <alignment horizontal="center" vertical="center" wrapText="1"/>
      <protection/>
    </xf>
    <xf numFmtId="3" fontId="18" fillId="36" borderId="13" xfId="55" applyNumberFormat="1" applyFont="1" applyFill="1" applyBorder="1" applyAlignment="1">
      <alignment horizontal="center" vertical="center" wrapText="1"/>
      <protection/>
    </xf>
    <xf numFmtId="0" fontId="4" fillId="36" borderId="193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207" xfId="0" applyFont="1" applyFill="1" applyBorder="1" applyAlignment="1">
      <alignment horizontal="center" vertical="center" wrapText="1"/>
    </xf>
    <xf numFmtId="0" fontId="4" fillId="36" borderId="124" xfId="0" applyFont="1" applyFill="1" applyBorder="1" applyAlignment="1">
      <alignment horizontal="center" vertical="center" wrapText="1"/>
    </xf>
    <xf numFmtId="0" fontId="4" fillId="36" borderId="208" xfId="0" applyFont="1" applyFill="1" applyBorder="1" applyAlignment="1">
      <alignment horizontal="center" vertical="center" wrapText="1"/>
    </xf>
    <xf numFmtId="0" fontId="4" fillId="36" borderId="60" xfId="0" applyFont="1" applyFill="1" applyBorder="1" applyAlignment="1">
      <alignment horizontal="center" vertical="center" wrapText="1"/>
    </xf>
    <xf numFmtId="0" fontId="4" fillId="36" borderId="209" xfId="0" applyFont="1" applyFill="1" applyBorder="1" applyAlignment="1">
      <alignment horizontal="center" vertical="center" wrapText="1"/>
    </xf>
    <xf numFmtId="0" fontId="4" fillId="36" borderId="210" xfId="0" applyFont="1" applyFill="1" applyBorder="1" applyAlignment="1">
      <alignment horizontal="center" vertical="center"/>
    </xf>
    <xf numFmtId="0" fontId="4" fillId="36" borderId="211" xfId="0" applyFont="1" applyFill="1" applyBorder="1" applyAlignment="1">
      <alignment horizontal="center" vertical="center"/>
    </xf>
    <xf numFmtId="0" fontId="4" fillId="36" borderId="21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13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 wrapText="1"/>
    </xf>
    <xf numFmtId="0" fontId="4" fillId="36" borderId="171" xfId="0" applyFont="1" applyFill="1" applyBorder="1" applyAlignment="1">
      <alignment horizontal="center" vertical="center" wrapText="1"/>
    </xf>
    <xf numFmtId="0" fontId="4" fillId="36" borderId="58" xfId="0" applyFont="1" applyFill="1" applyBorder="1" applyAlignment="1">
      <alignment horizontal="center" vertical="center" wrapText="1"/>
    </xf>
    <xf numFmtId="0" fontId="4" fillId="36" borderId="17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6" borderId="59" xfId="0" applyFont="1" applyFill="1" applyBorder="1" applyAlignment="1">
      <alignment horizontal="center" vertical="center" wrapText="1"/>
    </xf>
    <xf numFmtId="0" fontId="4" fillId="36" borderId="17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8" fillId="36" borderId="214" xfId="0" applyFont="1" applyFill="1" applyBorder="1" applyAlignment="1">
      <alignment horizontal="center" vertical="center" wrapText="1"/>
    </xf>
    <xf numFmtId="0" fontId="38" fillId="36" borderId="215" xfId="0" applyFont="1" applyFill="1" applyBorder="1" applyAlignment="1">
      <alignment horizontal="center" vertical="center" wrapText="1"/>
    </xf>
    <xf numFmtId="0" fontId="38" fillId="36" borderId="208" xfId="0" applyFont="1" applyFill="1" applyBorder="1" applyAlignment="1">
      <alignment horizontal="center" vertical="center" wrapText="1"/>
    </xf>
    <xf numFmtId="0" fontId="29" fillId="36" borderId="214" xfId="0" applyFont="1" applyFill="1" applyBorder="1" applyAlignment="1">
      <alignment horizontal="center" vertical="center"/>
    </xf>
    <xf numFmtId="0" fontId="29" fillId="36" borderId="216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78" xfId="0" applyFont="1" applyFill="1" applyBorder="1" applyAlignment="1">
      <alignment horizontal="center" vertical="center" wrapText="1"/>
    </xf>
    <xf numFmtId="0" fontId="29" fillId="35" borderId="217" xfId="0" applyFont="1" applyFill="1" applyBorder="1" applyAlignment="1">
      <alignment horizontal="center" vertical="center" wrapText="1"/>
    </xf>
    <xf numFmtId="0" fontId="29" fillId="35" borderId="79" xfId="0" applyFont="1" applyFill="1" applyBorder="1" applyAlignment="1">
      <alignment horizontal="center" vertical="center" wrapText="1"/>
    </xf>
    <xf numFmtId="0" fontId="29" fillId="35" borderId="68" xfId="0" applyFont="1" applyFill="1" applyBorder="1" applyAlignment="1">
      <alignment horizontal="center" vertical="center" wrapText="1"/>
    </xf>
    <xf numFmtId="0" fontId="29" fillId="35" borderId="218" xfId="0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29" fillId="35" borderId="93" xfId="0" applyFont="1" applyFill="1" applyBorder="1" applyAlignment="1">
      <alignment horizontal="center" vertical="center"/>
    </xf>
    <xf numFmtId="0" fontId="29" fillId="35" borderId="74" xfId="0" applyFont="1" applyFill="1" applyBorder="1" applyAlignment="1">
      <alignment horizontal="center" vertical="center"/>
    </xf>
    <xf numFmtId="0" fontId="29" fillId="35" borderId="76" xfId="0" applyFont="1" applyFill="1" applyBorder="1" applyAlignment="1">
      <alignment horizontal="center" vertical="center"/>
    </xf>
    <xf numFmtId="0" fontId="29" fillId="35" borderId="218" xfId="0" applyFont="1" applyFill="1" applyBorder="1" applyAlignment="1">
      <alignment horizontal="center" vertical="center" wrapText="1"/>
    </xf>
    <xf numFmtId="0" fontId="29" fillId="35" borderId="219" xfId="0" applyFont="1" applyFill="1" applyBorder="1" applyAlignment="1">
      <alignment horizontal="center"/>
    </xf>
    <xf numFmtId="0" fontId="29" fillId="35" borderId="220" xfId="0" applyFont="1" applyFill="1" applyBorder="1" applyAlignment="1">
      <alignment horizontal="center"/>
    </xf>
    <xf numFmtId="0" fontId="29" fillId="35" borderId="221" xfId="0" applyFont="1" applyFill="1" applyBorder="1" applyAlignment="1">
      <alignment horizontal="center"/>
    </xf>
    <xf numFmtId="0" fontId="29" fillId="38" borderId="12" xfId="0" applyFont="1" applyFill="1" applyBorder="1" applyAlignment="1">
      <alignment horizontal="center" vertical="center"/>
    </xf>
    <xf numFmtId="0" fontId="29" fillId="38" borderId="75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78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69" xfId="0" applyFont="1" applyFill="1" applyBorder="1" applyAlignment="1">
      <alignment horizontal="center" vertical="center" wrapText="1"/>
    </xf>
    <xf numFmtId="0" fontId="29" fillId="35" borderId="94" xfId="0" applyFont="1" applyFill="1" applyBorder="1" applyAlignment="1">
      <alignment horizontal="center" vertical="center" wrapText="1"/>
    </xf>
    <xf numFmtId="0" fontId="29" fillId="35" borderId="95" xfId="0" applyFont="1" applyFill="1" applyBorder="1" applyAlignment="1">
      <alignment horizontal="center" vertical="center" wrapText="1"/>
    </xf>
    <xf numFmtId="0" fontId="29" fillId="35" borderId="222" xfId="0" applyFont="1" applyFill="1" applyBorder="1" applyAlignment="1">
      <alignment horizontal="center" vertical="center" wrapText="1"/>
    </xf>
    <xf numFmtId="0" fontId="5" fillId="0" borderId="215" xfId="0" applyFont="1" applyBorder="1" applyAlignment="1">
      <alignment horizontal="center" vertical="center" wrapText="1"/>
    </xf>
    <xf numFmtId="0" fontId="29" fillId="38" borderId="75" xfId="0" applyFont="1" applyFill="1" applyBorder="1" applyAlignment="1">
      <alignment horizontal="center" vertical="center" wrapText="1"/>
    </xf>
    <xf numFmtId="0" fontId="29" fillId="38" borderId="7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6" borderId="93" xfId="0" applyFont="1" applyFill="1" applyBorder="1" applyAlignment="1">
      <alignment horizontal="center" vertical="center"/>
    </xf>
    <xf numFmtId="0" fontId="57" fillId="36" borderId="74" xfId="0" applyFont="1" applyFill="1" applyBorder="1" applyAlignment="1">
      <alignment horizontal="center" vertical="center"/>
    </xf>
    <xf numFmtId="0" fontId="57" fillId="36" borderId="223" xfId="0" applyFont="1" applyFill="1" applyBorder="1" applyAlignment="1">
      <alignment horizontal="center" vertical="center"/>
    </xf>
    <xf numFmtId="0" fontId="57" fillId="36" borderId="36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7" fillId="36" borderId="36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169" xfId="0" applyFont="1" applyFill="1" applyBorder="1" applyAlignment="1">
      <alignment horizontal="center" vertical="center" wrapText="1"/>
    </xf>
    <xf numFmtId="0" fontId="57" fillId="36" borderId="22" xfId="0" applyFont="1" applyFill="1" applyBorder="1" applyAlignment="1">
      <alignment horizontal="center" vertical="center" wrapText="1"/>
    </xf>
    <xf numFmtId="0" fontId="57" fillId="36" borderId="224" xfId="0" applyFont="1" applyFill="1" applyBorder="1" applyAlignment="1">
      <alignment horizontal="center" vertical="center"/>
    </xf>
    <xf numFmtId="0" fontId="57" fillId="36" borderId="44" xfId="0" applyFont="1" applyFill="1" applyBorder="1" applyAlignment="1">
      <alignment horizontal="center" vertical="center"/>
    </xf>
    <xf numFmtId="0" fontId="57" fillId="36" borderId="94" xfId="0" applyFont="1" applyFill="1" applyBorder="1" applyAlignment="1">
      <alignment horizontal="center" vertical="center" wrapText="1"/>
    </xf>
    <xf numFmtId="0" fontId="57" fillId="36" borderId="95" xfId="0" applyFont="1" applyFill="1" applyBorder="1" applyAlignment="1">
      <alignment horizontal="center" vertical="center" wrapText="1"/>
    </xf>
    <xf numFmtId="0" fontId="57" fillId="36" borderId="10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36" borderId="225" xfId="0" applyFont="1" applyFill="1" applyBorder="1" applyAlignment="1">
      <alignment horizontal="center" vertical="center"/>
    </xf>
    <xf numFmtId="0" fontId="4" fillId="36" borderId="226" xfId="0" applyFont="1" applyFill="1" applyBorder="1" applyAlignment="1">
      <alignment horizontal="center" vertical="center"/>
    </xf>
    <xf numFmtId="0" fontId="4" fillId="36" borderId="227" xfId="0" applyFont="1" applyFill="1" applyBorder="1" applyAlignment="1">
      <alignment horizontal="center" vertical="center"/>
    </xf>
    <xf numFmtId="0" fontId="4" fillId="36" borderId="148" xfId="0" applyFont="1" applyFill="1" applyBorder="1" applyAlignment="1">
      <alignment horizontal="center" vertical="center"/>
    </xf>
    <xf numFmtId="0" fontId="4" fillId="36" borderId="149" xfId="0" applyFont="1" applyFill="1" applyBorder="1" applyAlignment="1">
      <alignment horizontal="center" vertical="center"/>
    </xf>
    <xf numFmtId="0" fontId="4" fillId="36" borderId="2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6" borderId="167" xfId="0" applyFont="1" applyFill="1" applyBorder="1" applyAlignment="1">
      <alignment horizontal="center" vertical="center"/>
    </xf>
    <xf numFmtId="0" fontId="4" fillId="36" borderId="189" xfId="0" applyFont="1" applyFill="1" applyBorder="1" applyAlignment="1">
      <alignment horizontal="center" vertical="center"/>
    </xf>
    <xf numFmtId="0" fontId="4" fillId="36" borderId="188" xfId="0" applyFont="1" applyFill="1" applyBorder="1" applyAlignment="1">
      <alignment horizontal="center" vertical="center"/>
    </xf>
    <xf numFmtId="0" fontId="4" fillId="36" borderId="229" xfId="0" applyFont="1" applyFill="1" applyBorder="1" applyAlignment="1">
      <alignment horizontal="center" vertical="center"/>
    </xf>
    <xf numFmtId="0" fontId="4" fillId="36" borderId="230" xfId="0" applyFont="1" applyFill="1" applyBorder="1" applyAlignment="1">
      <alignment horizontal="center" vertical="center"/>
    </xf>
    <xf numFmtId="0" fontId="4" fillId="36" borderId="2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ZAŁĄCZNIK 1" xfId="54"/>
    <cellStyle name="Normalny_ZAŁĄCZNIK 5" xfId="55"/>
    <cellStyle name="Normalny_ZAŁĄCZNIK 5_wykonanie za 2010 rok zal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20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277100" y="6600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247650</xdr:colOff>
      <xdr:row>20</xdr:row>
      <xdr:rowOff>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8201025" y="6600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247650</xdr:colOff>
      <xdr:row>20</xdr:row>
      <xdr:rowOff>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9448800" y="6600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view="pageBreakPreview" zoomScale="90" zoomScaleSheetLayoutView="90" workbookViewId="0" topLeftCell="A196">
      <selection activeCell="D232" sqref="D232"/>
    </sheetView>
  </sheetViews>
  <sheetFormatPr defaultColWidth="9.00390625" defaultRowHeight="12.75"/>
  <cols>
    <col min="1" max="1" width="5.875" style="1" customWidth="1"/>
    <col min="2" max="2" width="8.625" style="1" customWidth="1"/>
    <col min="3" max="3" width="5.625" style="1" customWidth="1"/>
    <col min="4" max="4" width="50.375" style="1" customWidth="1"/>
    <col min="5" max="5" width="16.875" style="1" bestFit="1" customWidth="1"/>
    <col min="6" max="6" width="16.875" style="112" customWidth="1"/>
    <col min="7" max="7" width="17.125" style="1" customWidth="1"/>
    <col min="8" max="8" width="10.25390625" style="1" customWidth="1"/>
    <col min="9" max="9" width="17.75390625" style="1" customWidth="1"/>
    <col min="10" max="10" width="16.00390625" style="1" customWidth="1"/>
    <col min="11" max="11" width="13.875" style="130" bestFit="1" customWidth="1"/>
    <col min="12" max="12" width="12.75390625" style="1" bestFit="1" customWidth="1"/>
    <col min="13" max="16384" width="9.125" style="1" customWidth="1"/>
  </cols>
  <sheetData>
    <row r="1" spans="1:10" ht="18">
      <c r="A1" s="868" t="s">
        <v>440</v>
      </c>
      <c r="B1" s="868"/>
      <c r="C1" s="868"/>
      <c r="D1" s="868"/>
      <c r="E1" s="868"/>
      <c r="F1" s="868"/>
      <c r="G1" s="868"/>
      <c r="H1" s="868"/>
      <c r="I1" s="868"/>
      <c r="J1" s="868"/>
    </row>
    <row r="2" spans="2:10" ht="22.5" customHeight="1" thickBot="1">
      <c r="B2" s="5"/>
      <c r="C2" s="5"/>
      <c r="D2" s="5"/>
      <c r="J2" s="41"/>
    </row>
    <row r="3" spans="5:10" ht="13.5" hidden="1" thickBot="1">
      <c r="E3" s="86" t="s">
        <v>311</v>
      </c>
      <c r="F3" s="118"/>
      <c r="G3" s="86"/>
      <c r="H3" s="86"/>
      <c r="I3" s="86" t="s">
        <v>311</v>
      </c>
      <c r="J3" s="86" t="s">
        <v>311</v>
      </c>
    </row>
    <row r="4" spans="1:11" s="496" customFormat="1" ht="15" customHeight="1">
      <c r="A4" s="849" t="s">
        <v>266</v>
      </c>
      <c r="B4" s="836" t="s">
        <v>267</v>
      </c>
      <c r="C4" s="836" t="s">
        <v>268</v>
      </c>
      <c r="D4" s="836" t="s">
        <v>322</v>
      </c>
      <c r="E4" s="838" t="s">
        <v>441</v>
      </c>
      <c r="F4" s="844" t="s">
        <v>442</v>
      </c>
      <c r="G4" s="846" t="s">
        <v>443</v>
      </c>
      <c r="H4" s="846" t="s">
        <v>427</v>
      </c>
      <c r="I4" s="866" t="s">
        <v>315</v>
      </c>
      <c r="J4" s="867"/>
      <c r="K4" s="495"/>
    </row>
    <row r="5" spans="1:11" s="496" customFormat="1" ht="42" customHeight="1">
      <c r="A5" s="850"/>
      <c r="B5" s="851"/>
      <c r="C5" s="837"/>
      <c r="D5" s="837"/>
      <c r="E5" s="839"/>
      <c r="F5" s="863"/>
      <c r="G5" s="862"/>
      <c r="H5" s="862"/>
      <c r="I5" s="480" t="s">
        <v>411</v>
      </c>
      <c r="J5" s="497" t="s">
        <v>410</v>
      </c>
      <c r="K5" s="495"/>
    </row>
    <row r="6" spans="1:11" s="11" customFormat="1" ht="13.5" customHeight="1" thickBot="1">
      <c r="A6" s="30">
        <v>1</v>
      </c>
      <c r="B6" s="31">
        <v>2</v>
      </c>
      <c r="C6" s="31">
        <v>3</v>
      </c>
      <c r="D6" s="31">
        <v>4</v>
      </c>
      <c r="E6" s="36">
        <v>5</v>
      </c>
      <c r="F6" s="120">
        <v>6</v>
      </c>
      <c r="G6" s="36">
        <v>7</v>
      </c>
      <c r="H6" s="36">
        <v>8</v>
      </c>
      <c r="I6" s="31">
        <v>9</v>
      </c>
      <c r="J6" s="37">
        <v>10</v>
      </c>
      <c r="K6" s="131"/>
    </row>
    <row r="7" spans="1:11" s="506" customFormat="1" ht="12.75" customHeight="1" thickTop="1">
      <c r="A7" s="498" t="s">
        <v>328</v>
      </c>
      <c r="B7" s="499"/>
      <c r="C7" s="500"/>
      <c r="D7" s="501" t="s">
        <v>329</v>
      </c>
      <c r="E7" s="502">
        <f aca="true" t="shared" si="0" ref="E7:J7">E8</f>
        <v>0</v>
      </c>
      <c r="F7" s="502">
        <f t="shared" si="0"/>
        <v>292835.06</v>
      </c>
      <c r="G7" s="502">
        <f t="shared" si="0"/>
        <v>292835.06</v>
      </c>
      <c r="H7" s="503">
        <f aca="true" t="shared" si="1" ref="H7:H17">G7/F7*100</f>
        <v>100</v>
      </c>
      <c r="I7" s="502">
        <f t="shared" si="0"/>
        <v>292835.06</v>
      </c>
      <c r="J7" s="504">
        <f t="shared" si="0"/>
        <v>0</v>
      </c>
      <c r="K7" s="505"/>
    </row>
    <row r="8" spans="1:11" s="506" customFormat="1" ht="12.75">
      <c r="A8" s="507"/>
      <c r="B8" s="508" t="s">
        <v>330</v>
      </c>
      <c r="C8" s="509"/>
      <c r="D8" s="510" t="s">
        <v>331</v>
      </c>
      <c r="E8" s="511">
        <f>SUM(E9)</f>
        <v>0</v>
      </c>
      <c r="F8" s="511">
        <f>SUM(F9)</f>
        <v>292835.06</v>
      </c>
      <c r="G8" s="511">
        <f>SUM(G9)</f>
        <v>292835.06</v>
      </c>
      <c r="H8" s="512">
        <f t="shared" si="1"/>
        <v>100</v>
      </c>
      <c r="I8" s="511">
        <f>SUM(I9)</f>
        <v>292835.06</v>
      </c>
      <c r="J8" s="513">
        <f>SUM(J9)</f>
        <v>0</v>
      </c>
      <c r="K8" s="505"/>
    </row>
    <row r="9" spans="1:11" s="506" customFormat="1" ht="33.75">
      <c r="A9" s="514"/>
      <c r="B9" s="515"/>
      <c r="C9" s="516" t="s">
        <v>1</v>
      </c>
      <c r="D9" s="517" t="s">
        <v>456</v>
      </c>
      <c r="E9" s="518">
        <v>0</v>
      </c>
      <c r="F9" s="518">
        <v>292835.06</v>
      </c>
      <c r="G9" s="518">
        <v>292835.06</v>
      </c>
      <c r="H9" s="519">
        <f t="shared" si="1"/>
        <v>100</v>
      </c>
      <c r="I9" s="518">
        <f>G9</f>
        <v>292835.06</v>
      </c>
      <c r="J9" s="520">
        <v>0</v>
      </c>
      <c r="K9" s="505"/>
    </row>
    <row r="10" spans="1:11" s="506" customFormat="1" ht="12.75">
      <c r="A10" s="498" t="s">
        <v>378</v>
      </c>
      <c r="B10" s="499"/>
      <c r="C10" s="500"/>
      <c r="D10" s="501" t="s">
        <v>417</v>
      </c>
      <c r="E10" s="502">
        <f aca="true" t="shared" si="2" ref="E10:J10">E11</f>
        <v>2000</v>
      </c>
      <c r="F10" s="502">
        <f t="shared" si="2"/>
        <v>2000</v>
      </c>
      <c r="G10" s="502">
        <f t="shared" si="2"/>
        <v>3614.34</v>
      </c>
      <c r="H10" s="521">
        <f t="shared" si="1"/>
        <v>180.717</v>
      </c>
      <c r="I10" s="502">
        <f t="shared" si="2"/>
        <v>3614.34</v>
      </c>
      <c r="J10" s="522">
        <f t="shared" si="2"/>
        <v>0</v>
      </c>
      <c r="K10" s="523">
        <f>I10+J10</f>
        <v>3614.34</v>
      </c>
    </row>
    <row r="11" spans="1:11" s="506" customFormat="1" ht="12.75">
      <c r="A11" s="507"/>
      <c r="B11" s="508" t="s">
        <v>444</v>
      </c>
      <c r="C11" s="509"/>
      <c r="D11" s="510" t="s">
        <v>331</v>
      </c>
      <c r="E11" s="511">
        <f>SUM(E12)</f>
        <v>2000</v>
      </c>
      <c r="F11" s="511">
        <f>SUM(F12)</f>
        <v>2000</v>
      </c>
      <c r="G11" s="511">
        <f>SUM(G12)</f>
        <v>3614.34</v>
      </c>
      <c r="H11" s="521">
        <f t="shared" si="1"/>
        <v>180.717</v>
      </c>
      <c r="I11" s="511">
        <f>SUM(I12)</f>
        <v>3614.34</v>
      </c>
      <c r="J11" s="513">
        <f>SUM(J12)</f>
        <v>0</v>
      </c>
      <c r="K11" s="505"/>
    </row>
    <row r="12" spans="1:11" s="506" customFormat="1" ht="45">
      <c r="A12" s="514"/>
      <c r="B12" s="515"/>
      <c r="C12" s="516" t="s">
        <v>332</v>
      </c>
      <c r="D12" s="517" t="s">
        <v>333</v>
      </c>
      <c r="E12" s="518">
        <v>2000</v>
      </c>
      <c r="F12" s="518">
        <v>2000</v>
      </c>
      <c r="G12" s="518">
        <v>3614.34</v>
      </c>
      <c r="H12" s="519">
        <f t="shared" si="1"/>
        <v>180.717</v>
      </c>
      <c r="I12" s="518">
        <f>G12</f>
        <v>3614.34</v>
      </c>
      <c r="J12" s="524">
        <v>0</v>
      </c>
      <c r="K12" s="505"/>
    </row>
    <row r="13" spans="1:11" s="506" customFormat="1" ht="12.75">
      <c r="A13" s="525" t="s">
        <v>334</v>
      </c>
      <c r="B13" s="526"/>
      <c r="C13" s="527"/>
      <c r="D13" s="528" t="s">
        <v>335</v>
      </c>
      <c r="E13" s="529">
        <f>E14+E17</f>
        <v>1209225</v>
      </c>
      <c r="F13" s="529">
        <f>F14+F17</f>
        <v>1209318</v>
      </c>
      <c r="G13" s="529">
        <f>G14+G17</f>
        <v>257802.22</v>
      </c>
      <c r="H13" s="521">
        <f t="shared" si="1"/>
        <v>21.31798418612805</v>
      </c>
      <c r="I13" s="529">
        <f>I14+I17</f>
        <v>11150.7</v>
      </c>
      <c r="J13" s="530">
        <f>J14+J17</f>
        <v>246651.52</v>
      </c>
      <c r="K13" s="531">
        <f>J13+I13</f>
        <v>257802.22</v>
      </c>
    </row>
    <row r="14" spans="1:11" s="506" customFormat="1" ht="12.75">
      <c r="A14" s="507"/>
      <c r="B14" s="532" t="s">
        <v>336</v>
      </c>
      <c r="C14" s="533"/>
      <c r="D14" s="534" t="s">
        <v>337</v>
      </c>
      <c r="E14" s="511">
        <f aca="true" t="shared" si="3" ref="E14:J14">SUM(E15:E16)</f>
        <v>309225</v>
      </c>
      <c r="F14" s="511">
        <f t="shared" si="3"/>
        <v>309318</v>
      </c>
      <c r="G14" s="511">
        <f t="shared" si="3"/>
        <v>9318</v>
      </c>
      <c r="H14" s="521">
        <f t="shared" si="1"/>
        <v>3.0124338059860722</v>
      </c>
      <c r="I14" s="511">
        <f t="shared" si="3"/>
        <v>9318</v>
      </c>
      <c r="J14" s="513">
        <f t="shared" si="3"/>
        <v>0</v>
      </c>
      <c r="K14" s="505"/>
    </row>
    <row r="15" spans="1:11" s="506" customFormat="1" ht="33.75">
      <c r="A15" s="507"/>
      <c r="B15" s="535"/>
      <c r="C15" s="536" t="s">
        <v>368</v>
      </c>
      <c r="D15" s="537" t="s">
        <v>369</v>
      </c>
      <c r="E15" s="538">
        <v>9225</v>
      </c>
      <c r="F15" s="518">
        <v>9318</v>
      </c>
      <c r="G15" s="518">
        <v>9318</v>
      </c>
      <c r="H15" s="519">
        <f t="shared" si="1"/>
        <v>100</v>
      </c>
      <c r="I15" s="518">
        <f>G15</f>
        <v>9318</v>
      </c>
      <c r="J15" s="524">
        <v>0</v>
      </c>
      <c r="K15" s="505"/>
    </row>
    <row r="16" spans="1:11" s="506" customFormat="1" ht="33.75">
      <c r="A16" s="539"/>
      <c r="B16" s="540"/>
      <c r="C16" s="541" t="s">
        <v>445</v>
      </c>
      <c r="D16" s="542" t="s">
        <v>446</v>
      </c>
      <c r="E16" s="538">
        <v>300000</v>
      </c>
      <c r="F16" s="518">
        <v>300000</v>
      </c>
      <c r="G16" s="518">
        <v>0</v>
      </c>
      <c r="H16" s="519">
        <f t="shared" si="1"/>
        <v>0</v>
      </c>
      <c r="I16" s="518">
        <v>0</v>
      </c>
      <c r="J16" s="524">
        <f>G16</f>
        <v>0</v>
      </c>
      <c r="K16" s="505"/>
    </row>
    <row r="17" spans="1:11" s="506" customFormat="1" ht="12.75">
      <c r="A17" s="543"/>
      <c r="B17" s="544">
        <v>60016</v>
      </c>
      <c r="C17" s="545"/>
      <c r="D17" s="546" t="s">
        <v>447</v>
      </c>
      <c r="E17" s="547">
        <f>SUM(E18:E20)</f>
        <v>900000</v>
      </c>
      <c r="F17" s="547">
        <f>SUM(F18:F20)</f>
        <v>900000</v>
      </c>
      <c r="G17" s="547">
        <f>SUM(G18:G20)</f>
        <v>248484.22</v>
      </c>
      <c r="H17" s="521">
        <f t="shared" si="1"/>
        <v>27.609357777777777</v>
      </c>
      <c r="I17" s="547">
        <f>SUM(I18:I20)</f>
        <v>1832.7</v>
      </c>
      <c r="J17" s="548">
        <f>SUM(J18:J20)</f>
        <v>246651.52</v>
      </c>
      <c r="K17" s="505"/>
    </row>
    <row r="18" spans="1:11" s="554" customFormat="1" ht="12" customHeight="1">
      <c r="A18" s="549"/>
      <c r="B18" s="550"/>
      <c r="C18" s="551" t="s">
        <v>338</v>
      </c>
      <c r="D18" s="552" t="s">
        <v>14</v>
      </c>
      <c r="E18" s="538">
        <v>0</v>
      </c>
      <c r="F18" s="518">
        <v>0</v>
      </c>
      <c r="G18" s="518">
        <v>1832.7</v>
      </c>
      <c r="H18" s="518"/>
      <c r="I18" s="518">
        <f>G18</f>
        <v>1832.7</v>
      </c>
      <c r="J18" s="524">
        <v>0</v>
      </c>
      <c r="K18" s="553"/>
    </row>
    <row r="19" spans="1:11" s="554" customFormat="1" ht="45" customHeight="1">
      <c r="A19" s="549"/>
      <c r="B19" s="555"/>
      <c r="C19" s="551" t="s">
        <v>20</v>
      </c>
      <c r="D19" s="537" t="s">
        <v>547</v>
      </c>
      <c r="E19" s="538">
        <v>0</v>
      </c>
      <c r="F19" s="518">
        <v>900000</v>
      </c>
      <c r="G19" s="518">
        <v>246651.52</v>
      </c>
      <c r="H19" s="519">
        <f>G19/F19*100</f>
        <v>27.405724444444445</v>
      </c>
      <c r="I19" s="518">
        <v>0</v>
      </c>
      <c r="J19" s="524">
        <f>G19</f>
        <v>246651.52</v>
      </c>
      <c r="K19" s="553"/>
    </row>
    <row r="20" spans="1:11" s="506" customFormat="1" ht="12.75">
      <c r="A20" s="514"/>
      <c r="B20" s="540"/>
      <c r="C20" s="536" t="s">
        <v>436</v>
      </c>
      <c r="D20" s="537" t="s">
        <v>546</v>
      </c>
      <c r="E20" s="538">
        <v>900000</v>
      </c>
      <c r="F20" s="518">
        <v>0</v>
      </c>
      <c r="G20" s="518">
        <v>0</v>
      </c>
      <c r="H20" s="519"/>
      <c r="I20" s="518">
        <v>0</v>
      </c>
      <c r="J20" s="524">
        <f>G20</f>
        <v>0</v>
      </c>
      <c r="K20" s="505"/>
    </row>
    <row r="21" spans="1:11" s="506" customFormat="1" ht="12.75">
      <c r="A21" s="514">
        <v>630</v>
      </c>
      <c r="B21" s="556"/>
      <c r="C21" s="545"/>
      <c r="D21" s="557" t="s">
        <v>448</v>
      </c>
      <c r="E21" s="547">
        <f aca="true" t="shared" si="4" ref="E21:J21">E22</f>
        <v>180000</v>
      </c>
      <c r="F21" s="521">
        <f t="shared" si="4"/>
        <v>180000</v>
      </c>
      <c r="G21" s="521">
        <f t="shared" si="4"/>
        <v>0</v>
      </c>
      <c r="H21" s="521">
        <f>G21/F21*100</f>
        <v>0</v>
      </c>
      <c r="I21" s="521">
        <f t="shared" si="4"/>
        <v>0</v>
      </c>
      <c r="J21" s="558">
        <f t="shared" si="4"/>
        <v>0</v>
      </c>
      <c r="K21" s="505"/>
    </row>
    <row r="22" spans="1:11" s="506" customFormat="1" ht="12.75">
      <c r="A22" s="539"/>
      <c r="B22" s="559">
        <v>63095</v>
      </c>
      <c r="C22" s="541"/>
      <c r="D22" s="546" t="s">
        <v>331</v>
      </c>
      <c r="E22" s="538">
        <f>SUM(E23:E24)</f>
        <v>180000</v>
      </c>
      <c r="F22" s="518">
        <f>SUM(F23:F24)</f>
        <v>180000</v>
      </c>
      <c r="G22" s="518">
        <f>G24</f>
        <v>0</v>
      </c>
      <c r="H22" s="521">
        <f>G22/F22*100</f>
        <v>0</v>
      </c>
      <c r="I22" s="518">
        <f>I24</f>
        <v>0</v>
      </c>
      <c r="J22" s="524">
        <f>J24</f>
        <v>0</v>
      </c>
      <c r="K22" s="505"/>
    </row>
    <row r="23" spans="1:11" s="506" customFormat="1" ht="45">
      <c r="A23" s="539"/>
      <c r="B23" s="560"/>
      <c r="C23" s="541" t="s">
        <v>20</v>
      </c>
      <c r="D23" s="537" t="s">
        <v>547</v>
      </c>
      <c r="E23" s="538">
        <v>0</v>
      </c>
      <c r="F23" s="518">
        <v>180000</v>
      </c>
      <c r="G23" s="518">
        <v>0</v>
      </c>
      <c r="H23" s="519">
        <f>G23/F23*100</f>
        <v>0</v>
      </c>
      <c r="I23" s="518">
        <v>0</v>
      </c>
      <c r="J23" s="524">
        <f>G23</f>
        <v>0</v>
      </c>
      <c r="K23" s="505"/>
    </row>
    <row r="24" spans="1:11" s="506" customFormat="1" ht="12.75">
      <c r="A24" s="514"/>
      <c r="B24" s="540"/>
      <c r="C24" s="541" t="s">
        <v>436</v>
      </c>
      <c r="D24" s="537" t="s">
        <v>546</v>
      </c>
      <c r="E24" s="538">
        <v>180000</v>
      </c>
      <c r="F24" s="518">
        <v>0</v>
      </c>
      <c r="G24" s="518">
        <v>0</v>
      </c>
      <c r="H24" s="519"/>
      <c r="I24" s="518">
        <v>0</v>
      </c>
      <c r="J24" s="524">
        <f>G24</f>
        <v>0</v>
      </c>
      <c r="K24" s="505"/>
    </row>
    <row r="25" spans="1:11" s="505" customFormat="1" ht="13.5" customHeight="1">
      <c r="A25" s="561">
        <v>700</v>
      </c>
      <c r="B25" s="562"/>
      <c r="C25" s="563"/>
      <c r="D25" s="501" t="s">
        <v>340</v>
      </c>
      <c r="E25" s="529">
        <f>SUM(E26+E35)</f>
        <v>713900</v>
      </c>
      <c r="F25" s="529">
        <f>SUM(F26+F35)</f>
        <v>729000</v>
      </c>
      <c r="G25" s="529">
        <f>SUM(G26+G35)</f>
        <v>399982.38999999996</v>
      </c>
      <c r="H25" s="521">
        <f>G25/F25*100</f>
        <v>54.86726886145404</v>
      </c>
      <c r="I25" s="529">
        <f>SUM(I26+I35)</f>
        <v>60826.49</v>
      </c>
      <c r="J25" s="530">
        <f>SUM(J26+J35)</f>
        <v>339155.89999999997</v>
      </c>
      <c r="K25" s="531">
        <f>I25+J25</f>
        <v>399982.38999999996</v>
      </c>
    </row>
    <row r="26" spans="1:11" s="506" customFormat="1" ht="12.75">
      <c r="A26" s="539"/>
      <c r="B26" s="842">
        <v>70005</v>
      </c>
      <c r="C26" s="860"/>
      <c r="D26" s="564" t="s">
        <v>341</v>
      </c>
      <c r="E26" s="521">
        <f aca="true" t="shared" si="5" ref="E26:J26">SUM(E27:E34)</f>
        <v>545000</v>
      </c>
      <c r="F26" s="521">
        <f>SUM(F27:F34)</f>
        <v>545000</v>
      </c>
      <c r="G26" s="521">
        <f t="shared" si="5"/>
        <v>399982.38999999996</v>
      </c>
      <c r="H26" s="521">
        <f>G26/F26*100</f>
        <v>73.39126422018349</v>
      </c>
      <c r="I26" s="511">
        <f t="shared" si="5"/>
        <v>60826.49</v>
      </c>
      <c r="J26" s="513">
        <f t="shared" si="5"/>
        <v>339155.89999999997</v>
      </c>
      <c r="K26" s="505"/>
    </row>
    <row r="27" spans="1:11" s="506" customFormat="1" ht="22.5">
      <c r="A27" s="539"/>
      <c r="B27" s="565"/>
      <c r="C27" s="566" t="s">
        <v>437</v>
      </c>
      <c r="D27" s="567" t="s">
        <v>438</v>
      </c>
      <c r="E27" s="538">
        <v>10000</v>
      </c>
      <c r="F27" s="518">
        <v>10000</v>
      </c>
      <c r="G27" s="518">
        <v>9841.39</v>
      </c>
      <c r="H27" s="519">
        <f>G27/F27*100</f>
        <v>98.4139</v>
      </c>
      <c r="I27" s="518">
        <f aca="true" t="shared" si="6" ref="I27:I34">G27</f>
        <v>9841.39</v>
      </c>
      <c r="J27" s="524">
        <v>0</v>
      </c>
      <c r="K27" s="505"/>
    </row>
    <row r="28" spans="1:11" s="506" customFormat="1" ht="12.75">
      <c r="A28" s="514"/>
      <c r="B28" s="526"/>
      <c r="C28" s="566" t="s">
        <v>338</v>
      </c>
      <c r="D28" s="568" t="s">
        <v>339</v>
      </c>
      <c r="E28" s="569">
        <v>0</v>
      </c>
      <c r="F28" s="518">
        <v>0</v>
      </c>
      <c r="G28" s="518">
        <v>2634</v>
      </c>
      <c r="H28" s="519"/>
      <c r="I28" s="518">
        <f t="shared" si="6"/>
        <v>2634</v>
      </c>
      <c r="J28" s="524">
        <v>0</v>
      </c>
      <c r="K28" s="505"/>
    </row>
    <row r="29" spans="1:11" s="506" customFormat="1" ht="37.5" customHeight="1">
      <c r="A29" s="570"/>
      <c r="B29" s="571"/>
      <c r="C29" s="566" t="s">
        <v>332</v>
      </c>
      <c r="D29" s="572" t="s">
        <v>333</v>
      </c>
      <c r="E29" s="573">
        <v>32000</v>
      </c>
      <c r="F29" s="518">
        <v>32000</v>
      </c>
      <c r="G29" s="518">
        <v>33696.74</v>
      </c>
      <c r="H29" s="519">
        <f>G29/F29*100</f>
        <v>105.3023125</v>
      </c>
      <c r="I29" s="518">
        <f t="shared" si="6"/>
        <v>33696.74</v>
      </c>
      <c r="J29" s="524">
        <v>0</v>
      </c>
      <c r="K29" s="505"/>
    </row>
    <row r="30" spans="1:11" s="506" customFormat="1" ht="27" customHeight="1">
      <c r="A30" s="539"/>
      <c r="B30" s="565"/>
      <c r="C30" s="566" t="s">
        <v>449</v>
      </c>
      <c r="D30" s="567" t="s">
        <v>450</v>
      </c>
      <c r="E30" s="538">
        <v>3000</v>
      </c>
      <c r="F30" s="518">
        <v>3000</v>
      </c>
      <c r="G30" s="518">
        <v>7534.05</v>
      </c>
      <c r="H30" s="519">
        <f>G30/F30*100</f>
        <v>251.13500000000002</v>
      </c>
      <c r="I30" s="518">
        <v>0</v>
      </c>
      <c r="J30" s="524">
        <f>G30</f>
        <v>7534.05</v>
      </c>
      <c r="K30" s="505"/>
    </row>
    <row r="31" spans="1:11" s="506" customFormat="1" ht="22.5">
      <c r="A31" s="539"/>
      <c r="B31" s="574"/>
      <c r="C31" s="575" t="s">
        <v>342</v>
      </c>
      <c r="D31" s="576" t="s">
        <v>343</v>
      </c>
      <c r="E31" s="518">
        <v>500000</v>
      </c>
      <c r="F31" s="518">
        <v>500000</v>
      </c>
      <c r="G31" s="518">
        <v>331621.85</v>
      </c>
      <c r="H31" s="519">
        <f>G31/F31*100</f>
        <v>66.32437</v>
      </c>
      <c r="I31" s="518">
        <v>0</v>
      </c>
      <c r="J31" s="524">
        <f>G31</f>
        <v>331621.85</v>
      </c>
      <c r="K31" s="505"/>
    </row>
    <row r="32" spans="1:11" s="506" customFormat="1" ht="12.75">
      <c r="A32" s="539"/>
      <c r="B32" s="574"/>
      <c r="C32" s="577" t="s">
        <v>363</v>
      </c>
      <c r="D32" s="578" t="s">
        <v>364</v>
      </c>
      <c r="E32" s="518">
        <v>0</v>
      </c>
      <c r="F32" s="518">
        <v>0</v>
      </c>
      <c r="G32" s="518">
        <v>4334.85</v>
      </c>
      <c r="H32" s="519"/>
      <c r="I32" s="518">
        <f t="shared" si="6"/>
        <v>4334.85</v>
      </c>
      <c r="J32" s="524">
        <v>0</v>
      </c>
      <c r="K32" s="505"/>
    </row>
    <row r="33" spans="1:11" s="506" customFormat="1" ht="12.75">
      <c r="A33" s="539"/>
      <c r="B33" s="574"/>
      <c r="C33" s="566" t="s">
        <v>349</v>
      </c>
      <c r="D33" s="578" t="s">
        <v>350</v>
      </c>
      <c r="E33" s="518">
        <v>0</v>
      </c>
      <c r="F33" s="518">
        <v>0</v>
      </c>
      <c r="G33" s="518">
        <v>69.51</v>
      </c>
      <c r="H33" s="519"/>
      <c r="I33" s="518">
        <f t="shared" si="6"/>
        <v>69.51</v>
      </c>
      <c r="J33" s="524">
        <v>0</v>
      </c>
      <c r="K33" s="505"/>
    </row>
    <row r="34" spans="1:11" s="506" customFormat="1" ht="12.75">
      <c r="A34" s="539"/>
      <c r="B34" s="527"/>
      <c r="C34" s="575" t="s">
        <v>351</v>
      </c>
      <c r="D34" s="576" t="s">
        <v>352</v>
      </c>
      <c r="E34" s="579">
        <v>0</v>
      </c>
      <c r="F34" s="579">
        <v>0</v>
      </c>
      <c r="G34" s="579">
        <v>10250</v>
      </c>
      <c r="H34" s="580"/>
      <c r="I34" s="579">
        <f t="shared" si="6"/>
        <v>10250</v>
      </c>
      <c r="J34" s="520">
        <v>0</v>
      </c>
      <c r="K34" s="505"/>
    </row>
    <row r="35" spans="1:11" s="506" customFormat="1" ht="12.75">
      <c r="A35" s="543"/>
      <c r="B35" s="842">
        <v>70095</v>
      </c>
      <c r="C35" s="860"/>
      <c r="D35" s="581" t="s">
        <v>331</v>
      </c>
      <c r="E35" s="582">
        <f>SUM(E36:E37)</f>
        <v>168900</v>
      </c>
      <c r="F35" s="582">
        <f>SUM(F36:F37)</f>
        <v>184000</v>
      </c>
      <c r="G35" s="582">
        <f>SUM(G36:G37)</f>
        <v>0</v>
      </c>
      <c r="H35" s="582">
        <f>G35/F35*100</f>
        <v>0</v>
      </c>
      <c r="I35" s="582">
        <f>SUM(I36:I37)</f>
        <v>0</v>
      </c>
      <c r="J35" s="583">
        <f>SUM(J36:J37)</f>
        <v>0</v>
      </c>
      <c r="K35" s="505"/>
    </row>
    <row r="36" spans="1:11" s="506" customFormat="1" ht="45">
      <c r="A36" s="539"/>
      <c r="B36" s="584"/>
      <c r="C36" s="585">
        <v>6207</v>
      </c>
      <c r="D36" s="537" t="s">
        <v>547</v>
      </c>
      <c r="E36" s="586">
        <v>0</v>
      </c>
      <c r="F36" s="587">
        <v>184000</v>
      </c>
      <c r="G36" s="587">
        <v>0</v>
      </c>
      <c r="H36" s="587">
        <f>G36/F36*100</f>
        <v>0</v>
      </c>
      <c r="I36" s="587">
        <v>0</v>
      </c>
      <c r="J36" s="588">
        <f>G36</f>
        <v>0</v>
      </c>
      <c r="K36" s="505"/>
    </row>
    <row r="37" spans="1:11" s="506" customFormat="1" ht="26.25" customHeight="1">
      <c r="A37" s="514"/>
      <c r="B37" s="527"/>
      <c r="C37" s="589" t="s">
        <v>451</v>
      </c>
      <c r="D37" s="568" t="s">
        <v>452</v>
      </c>
      <c r="E37" s="538">
        <v>168900</v>
      </c>
      <c r="F37" s="518">
        <v>0</v>
      </c>
      <c r="G37" s="518">
        <v>0</v>
      </c>
      <c r="H37" s="587"/>
      <c r="I37" s="518">
        <v>0</v>
      </c>
      <c r="J37" s="524">
        <f>G37</f>
        <v>0</v>
      </c>
      <c r="K37" s="505"/>
    </row>
    <row r="38" spans="1:11" s="506" customFormat="1" ht="12.75">
      <c r="A38" s="590">
        <v>710</v>
      </c>
      <c r="B38" s="591"/>
      <c r="C38" s="592"/>
      <c r="D38" s="593" t="s">
        <v>345</v>
      </c>
      <c r="E38" s="521">
        <f aca="true" t="shared" si="7" ref="E38:J38">E39+E41</f>
        <v>13000</v>
      </c>
      <c r="F38" s="521">
        <f t="shared" si="7"/>
        <v>13000</v>
      </c>
      <c r="G38" s="521">
        <f t="shared" si="7"/>
        <v>18275.309999999998</v>
      </c>
      <c r="H38" s="521">
        <f>G38/F38*100</f>
        <v>140.57930769230765</v>
      </c>
      <c r="I38" s="521">
        <f t="shared" si="7"/>
        <v>18275.309999999998</v>
      </c>
      <c r="J38" s="558">
        <f t="shared" si="7"/>
        <v>0</v>
      </c>
      <c r="K38" s="531">
        <f>I38+J38</f>
        <v>18275.309999999998</v>
      </c>
    </row>
    <row r="39" spans="1:11" s="506" customFormat="1" ht="12.75">
      <c r="A39" s="539"/>
      <c r="B39" s="856">
        <v>71035</v>
      </c>
      <c r="C39" s="857"/>
      <c r="D39" s="501" t="s">
        <v>454</v>
      </c>
      <c r="E39" s="521">
        <f>SUM(E40)</f>
        <v>3000</v>
      </c>
      <c r="F39" s="521">
        <f>SUM(F40)</f>
        <v>3000</v>
      </c>
      <c r="G39" s="521">
        <f>SUM(G40)</f>
        <v>3000</v>
      </c>
      <c r="H39" s="521">
        <f>G39/F39*100</f>
        <v>100</v>
      </c>
      <c r="I39" s="521">
        <f>SUM(I40)</f>
        <v>3000</v>
      </c>
      <c r="J39" s="558">
        <f>SUM(J40)</f>
        <v>0</v>
      </c>
      <c r="K39" s="505"/>
    </row>
    <row r="40" spans="1:11" s="506" customFormat="1" ht="33.75">
      <c r="A40" s="539"/>
      <c r="B40" s="594"/>
      <c r="C40" s="595">
        <v>2020</v>
      </c>
      <c r="D40" s="517" t="s">
        <v>453</v>
      </c>
      <c r="E40" s="518">
        <v>3000</v>
      </c>
      <c r="F40" s="518">
        <v>3000</v>
      </c>
      <c r="G40" s="518">
        <v>3000</v>
      </c>
      <c r="H40" s="519">
        <f>G40/F40*100</f>
        <v>100</v>
      </c>
      <c r="I40" s="518">
        <f>G40</f>
        <v>3000</v>
      </c>
      <c r="J40" s="524">
        <v>0</v>
      </c>
      <c r="K40" s="505"/>
    </row>
    <row r="41" spans="1:11" s="506" customFormat="1" ht="12.75">
      <c r="A41" s="539"/>
      <c r="B41" s="840">
        <v>71097</v>
      </c>
      <c r="C41" s="841"/>
      <c r="D41" s="501" t="s">
        <v>455</v>
      </c>
      <c r="E41" s="521">
        <f>SUM(E42:E44)</f>
        <v>10000</v>
      </c>
      <c r="F41" s="521">
        <f>SUM(F42:F44)</f>
        <v>10000</v>
      </c>
      <c r="G41" s="521">
        <f>SUM(G42:G44)</f>
        <v>15275.31</v>
      </c>
      <c r="H41" s="521">
        <f>G41/F41*100</f>
        <v>152.7531</v>
      </c>
      <c r="I41" s="521">
        <f>SUM(I42:I44)</f>
        <v>15275.31</v>
      </c>
      <c r="J41" s="558">
        <f>SUM(J44)</f>
        <v>0</v>
      </c>
      <c r="K41" s="505"/>
    </row>
    <row r="42" spans="1:11" s="600" customFormat="1" ht="12.75">
      <c r="A42" s="596"/>
      <c r="B42" s="597"/>
      <c r="C42" s="598" t="s">
        <v>338</v>
      </c>
      <c r="D42" s="517" t="s">
        <v>339</v>
      </c>
      <c r="E42" s="518">
        <v>0</v>
      </c>
      <c r="F42" s="518">
        <v>0</v>
      </c>
      <c r="G42" s="518">
        <v>284.13</v>
      </c>
      <c r="H42" s="519"/>
      <c r="I42" s="518">
        <f>G42</f>
        <v>284.13</v>
      </c>
      <c r="J42" s="524">
        <v>0</v>
      </c>
      <c r="K42" s="599"/>
    </row>
    <row r="43" spans="1:11" s="600" customFormat="1" ht="12.75">
      <c r="A43" s="596"/>
      <c r="B43" s="601"/>
      <c r="C43" s="598" t="s">
        <v>349</v>
      </c>
      <c r="D43" s="517" t="s">
        <v>350</v>
      </c>
      <c r="E43" s="518">
        <v>0</v>
      </c>
      <c r="F43" s="518">
        <v>0</v>
      </c>
      <c r="G43" s="518">
        <v>4211.86</v>
      </c>
      <c r="H43" s="519"/>
      <c r="I43" s="518">
        <f>G43</f>
        <v>4211.86</v>
      </c>
      <c r="J43" s="524">
        <v>0</v>
      </c>
      <c r="K43" s="599"/>
    </row>
    <row r="44" spans="1:11" s="506" customFormat="1" ht="12.75">
      <c r="A44" s="539"/>
      <c r="B44" s="602"/>
      <c r="C44" s="603" t="s">
        <v>351</v>
      </c>
      <c r="D44" s="517" t="s">
        <v>352</v>
      </c>
      <c r="E44" s="518">
        <v>10000</v>
      </c>
      <c r="F44" s="518">
        <v>10000</v>
      </c>
      <c r="G44" s="518">
        <v>10779.32</v>
      </c>
      <c r="H44" s="519">
        <f>G44/F44*100</f>
        <v>107.79319999999998</v>
      </c>
      <c r="I44" s="518">
        <f>G44</f>
        <v>10779.32</v>
      </c>
      <c r="J44" s="524">
        <v>0</v>
      </c>
      <c r="K44" s="505"/>
    </row>
    <row r="45" spans="1:11" s="506" customFormat="1" ht="12.75">
      <c r="A45" s="604">
        <v>750</v>
      </c>
      <c r="B45" s="565"/>
      <c r="C45" s="563"/>
      <c r="D45" s="501" t="s">
        <v>347</v>
      </c>
      <c r="E45" s="529">
        <f aca="true" t="shared" si="8" ref="E45:J45">E46+E49+E51+E53+E58</f>
        <v>365180</v>
      </c>
      <c r="F45" s="529">
        <f t="shared" si="8"/>
        <v>574473</v>
      </c>
      <c r="G45" s="529">
        <f t="shared" si="8"/>
        <v>587099.13</v>
      </c>
      <c r="H45" s="521">
        <f>G45/F45*100</f>
        <v>102.19786308494916</v>
      </c>
      <c r="I45" s="529">
        <f t="shared" si="8"/>
        <v>587099.13</v>
      </c>
      <c r="J45" s="530">
        <f t="shared" si="8"/>
        <v>0</v>
      </c>
      <c r="K45" s="531">
        <f>I45+J45</f>
        <v>587099.13</v>
      </c>
    </row>
    <row r="46" spans="1:11" s="506" customFormat="1" ht="12.75">
      <c r="A46" s="539"/>
      <c r="B46" s="842">
        <v>75011</v>
      </c>
      <c r="C46" s="843"/>
      <c r="D46" s="564" t="s">
        <v>348</v>
      </c>
      <c r="E46" s="521">
        <f aca="true" t="shared" si="9" ref="E46:J46">SUM(E47:E48)</f>
        <v>95180</v>
      </c>
      <c r="F46" s="521">
        <f t="shared" si="9"/>
        <v>95180</v>
      </c>
      <c r="G46" s="521">
        <f t="shared" si="9"/>
        <v>95006.2</v>
      </c>
      <c r="H46" s="521">
        <f>G46/F46*100</f>
        <v>99.81739861315401</v>
      </c>
      <c r="I46" s="521">
        <f t="shared" si="9"/>
        <v>95006.2</v>
      </c>
      <c r="J46" s="558">
        <f t="shared" si="9"/>
        <v>0</v>
      </c>
      <c r="K46" s="505"/>
    </row>
    <row r="47" spans="1:11" s="506" customFormat="1" ht="33.75">
      <c r="A47" s="539"/>
      <c r="B47" s="560"/>
      <c r="C47" s="605">
        <v>2010</v>
      </c>
      <c r="D47" s="537" t="s">
        <v>456</v>
      </c>
      <c r="E47" s="538">
        <v>95000</v>
      </c>
      <c r="F47" s="518">
        <v>95000</v>
      </c>
      <c r="G47" s="518">
        <v>95000</v>
      </c>
      <c r="H47" s="519">
        <f>G47/F47*100</f>
        <v>100</v>
      </c>
      <c r="I47" s="518">
        <f>G47</f>
        <v>95000</v>
      </c>
      <c r="J47" s="524">
        <v>0</v>
      </c>
      <c r="K47" s="505"/>
    </row>
    <row r="48" spans="1:11" s="506" customFormat="1" ht="22.5">
      <c r="A48" s="539"/>
      <c r="B48" s="540"/>
      <c r="C48" s="605">
        <v>2360</v>
      </c>
      <c r="D48" s="537" t="s">
        <v>457</v>
      </c>
      <c r="E48" s="538">
        <v>180</v>
      </c>
      <c r="F48" s="518">
        <v>180</v>
      </c>
      <c r="G48" s="518">
        <v>6.2</v>
      </c>
      <c r="H48" s="519">
        <f>G48/F48*100</f>
        <v>3.4444444444444446</v>
      </c>
      <c r="I48" s="518">
        <f>G48</f>
        <v>6.2</v>
      </c>
      <c r="J48" s="524">
        <v>0</v>
      </c>
      <c r="K48" s="505"/>
    </row>
    <row r="49" spans="1:11" s="506" customFormat="1" ht="12.75">
      <c r="A49" s="539"/>
      <c r="B49" s="842">
        <v>75023</v>
      </c>
      <c r="C49" s="843"/>
      <c r="D49" s="606" t="s">
        <v>15</v>
      </c>
      <c r="E49" s="512">
        <f>SUM(E50:E50)</f>
        <v>0</v>
      </c>
      <c r="F49" s="512">
        <f>SUM(F50:F50)</f>
        <v>0</v>
      </c>
      <c r="G49" s="512">
        <f>SUM(G50:G50)</f>
        <v>7267.64</v>
      </c>
      <c r="H49" s="512"/>
      <c r="I49" s="512">
        <f>SUM(I50:I50)</f>
        <v>7267.64</v>
      </c>
      <c r="J49" s="607">
        <f>SUM(J50:J50)</f>
        <v>0</v>
      </c>
      <c r="K49" s="505"/>
    </row>
    <row r="50" spans="1:11" s="506" customFormat="1" ht="12.75">
      <c r="A50" s="539"/>
      <c r="B50" s="556"/>
      <c r="C50" s="516" t="s">
        <v>351</v>
      </c>
      <c r="D50" s="608" t="s">
        <v>352</v>
      </c>
      <c r="E50" s="518">
        <v>0</v>
      </c>
      <c r="F50" s="518">
        <v>0</v>
      </c>
      <c r="G50" s="518">
        <v>7267.64</v>
      </c>
      <c r="H50" s="519"/>
      <c r="I50" s="518">
        <f>G50</f>
        <v>7267.64</v>
      </c>
      <c r="J50" s="524">
        <v>0</v>
      </c>
      <c r="K50" s="505"/>
    </row>
    <row r="51" spans="1:11" s="506" customFormat="1" ht="12.75">
      <c r="A51" s="539"/>
      <c r="B51" s="842">
        <v>75056</v>
      </c>
      <c r="C51" s="843"/>
      <c r="D51" s="606" t="s">
        <v>16</v>
      </c>
      <c r="E51" s="521">
        <f>SUM(E52:E52)</f>
        <v>0</v>
      </c>
      <c r="F51" s="521">
        <f>SUM(F52:F52)</f>
        <v>8793</v>
      </c>
      <c r="G51" s="521">
        <f>SUM(G52:G52)</f>
        <v>8793</v>
      </c>
      <c r="H51" s="521"/>
      <c r="I51" s="521">
        <f>SUM(I52:I52)</f>
        <v>8793</v>
      </c>
      <c r="J51" s="558">
        <f>SUM(J52:J52)</f>
        <v>0</v>
      </c>
      <c r="K51" s="505"/>
    </row>
    <row r="52" spans="1:11" s="506" customFormat="1" ht="33.75">
      <c r="A52" s="539"/>
      <c r="B52" s="556"/>
      <c r="C52" s="516" t="s">
        <v>1</v>
      </c>
      <c r="D52" s="608" t="s">
        <v>456</v>
      </c>
      <c r="E52" s="518">
        <v>0</v>
      </c>
      <c r="F52" s="518">
        <v>8793</v>
      </c>
      <c r="G52" s="518">
        <v>8793</v>
      </c>
      <c r="H52" s="519"/>
      <c r="I52" s="518">
        <f>G52</f>
        <v>8793</v>
      </c>
      <c r="J52" s="524">
        <v>0</v>
      </c>
      <c r="K52" s="505"/>
    </row>
    <row r="53" spans="1:11" s="506" customFormat="1" ht="12.75">
      <c r="A53" s="539"/>
      <c r="B53" s="842">
        <v>75075</v>
      </c>
      <c r="C53" s="843"/>
      <c r="D53" s="606" t="s">
        <v>387</v>
      </c>
      <c r="E53" s="521">
        <f>SUM(E54:E57)</f>
        <v>32000</v>
      </c>
      <c r="F53" s="521">
        <f>SUM(F54:F57)</f>
        <v>32000</v>
      </c>
      <c r="G53" s="521">
        <f>SUM(G54:G57)</f>
        <v>16839.35</v>
      </c>
      <c r="H53" s="521">
        <f>G53/F53*100</f>
        <v>52.62296875</v>
      </c>
      <c r="I53" s="521">
        <f>SUM(I54:I57)</f>
        <v>16839.35</v>
      </c>
      <c r="J53" s="558">
        <f>SUM(J54:J56)</f>
        <v>0</v>
      </c>
      <c r="K53" s="505"/>
    </row>
    <row r="54" spans="1:11" s="506" customFormat="1" ht="12.75">
      <c r="A54" s="539"/>
      <c r="B54" s="565"/>
      <c r="C54" s="536" t="s">
        <v>363</v>
      </c>
      <c r="D54" s="567" t="s">
        <v>364</v>
      </c>
      <c r="E54" s="518">
        <v>2000</v>
      </c>
      <c r="F54" s="518">
        <v>2000</v>
      </c>
      <c r="G54" s="518">
        <v>2639.35</v>
      </c>
      <c r="H54" s="519">
        <f>G54/F54*100</f>
        <v>131.9675</v>
      </c>
      <c r="I54" s="518">
        <f>G54</f>
        <v>2639.35</v>
      </c>
      <c r="J54" s="524">
        <v>0</v>
      </c>
      <c r="K54" s="505"/>
    </row>
    <row r="55" spans="1:11" s="506" customFormat="1" ht="12.75">
      <c r="A55" s="539"/>
      <c r="B55" s="562"/>
      <c r="C55" s="536" t="s">
        <v>366</v>
      </c>
      <c r="D55" s="609" t="s">
        <v>367</v>
      </c>
      <c r="E55" s="518">
        <v>25000</v>
      </c>
      <c r="F55" s="518">
        <v>25000</v>
      </c>
      <c r="G55" s="518">
        <v>4200</v>
      </c>
      <c r="H55" s="519">
        <f>G55/F55*100</f>
        <v>16.8</v>
      </c>
      <c r="I55" s="518">
        <f>G55</f>
        <v>4200</v>
      </c>
      <c r="J55" s="524">
        <v>0</v>
      </c>
      <c r="K55" s="505"/>
    </row>
    <row r="56" spans="1:11" s="506" customFormat="1" ht="12.75">
      <c r="A56" s="539"/>
      <c r="B56" s="563"/>
      <c r="C56" s="516" t="s">
        <v>351</v>
      </c>
      <c r="D56" s="608" t="s">
        <v>352</v>
      </c>
      <c r="E56" s="518">
        <v>5000</v>
      </c>
      <c r="F56" s="518">
        <v>5000</v>
      </c>
      <c r="G56" s="518">
        <v>0</v>
      </c>
      <c r="H56" s="519">
        <f>G56/F56*100</f>
        <v>0</v>
      </c>
      <c r="I56" s="518">
        <f>G56</f>
        <v>0</v>
      </c>
      <c r="J56" s="524">
        <v>0</v>
      </c>
      <c r="K56" s="505"/>
    </row>
    <row r="57" spans="1:11" s="506" customFormat="1" ht="33.75">
      <c r="A57" s="539"/>
      <c r="B57" s="556"/>
      <c r="C57" s="516" t="s">
        <v>423</v>
      </c>
      <c r="D57" s="608" t="s">
        <v>17</v>
      </c>
      <c r="E57" s="518">
        <v>0</v>
      </c>
      <c r="F57" s="518">
        <v>0</v>
      </c>
      <c r="G57" s="518">
        <v>10000</v>
      </c>
      <c r="H57" s="519"/>
      <c r="I57" s="518">
        <f>G57</f>
        <v>10000</v>
      </c>
      <c r="J57" s="524">
        <v>0</v>
      </c>
      <c r="K57" s="505"/>
    </row>
    <row r="58" spans="1:11" s="506" customFormat="1" ht="12.75">
      <c r="A58" s="539"/>
      <c r="B58" s="856">
        <v>75095</v>
      </c>
      <c r="C58" s="857"/>
      <c r="D58" s="501" t="s">
        <v>331</v>
      </c>
      <c r="E58" s="521">
        <f>SUM(E59:E61)</f>
        <v>238000</v>
      </c>
      <c r="F58" s="521">
        <f>SUM(F59:F61)</f>
        <v>438500</v>
      </c>
      <c r="G58" s="521">
        <f>SUM(G59:G61)</f>
        <v>459192.94</v>
      </c>
      <c r="H58" s="521">
        <f aca="true" t="shared" si="10" ref="H58:H64">G58/F58*100</f>
        <v>104.71902850627137</v>
      </c>
      <c r="I58" s="521">
        <f>SUM(I59:I61)</f>
        <v>459192.94</v>
      </c>
      <c r="J58" s="558">
        <f>SUM(J61:J61)</f>
        <v>0</v>
      </c>
      <c r="K58" s="505"/>
    </row>
    <row r="59" spans="1:11" s="506" customFormat="1" ht="12.75">
      <c r="A59" s="539"/>
      <c r="B59" s="610"/>
      <c r="C59" s="516" t="s">
        <v>363</v>
      </c>
      <c r="D59" s="608" t="s">
        <v>364</v>
      </c>
      <c r="E59" s="518">
        <v>0</v>
      </c>
      <c r="F59" s="518">
        <v>0</v>
      </c>
      <c r="G59" s="518">
        <v>329.24</v>
      </c>
      <c r="H59" s="519"/>
      <c r="I59" s="518">
        <f>G59</f>
        <v>329.24</v>
      </c>
      <c r="J59" s="524">
        <v>0</v>
      </c>
      <c r="K59" s="505"/>
    </row>
    <row r="60" spans="1:11" s="506" customFormat="1" ht="12.75">
      <c r="A60" s="539"/>
      <c r="B60" s="563"/>
      <c r="C60" s="516" t="s">
        <v>366</v>
      </c>
      <c r="D60" s="608" t="s">
        <v>367</v>
      </c>
      <c r="E60" s="518">
        <v>0</v>
      </c>
      <c r="F60" s="518">
        <v>0</v>
      </c>
      <c r="G60" s="518">
        <v>3000</v>
      </c>
      <c r="H60" s="519"/>
      <c r="I60" s="518">
        <f>G60</f>
        <v>3000</v>
      </c>
      <c r="J60" s="524">
        <v>0</v>
      </c>
      <c r="K60" s="505"/>
    </row>
    <row r="61" spans="1:11" s="506" customFormat="1" ht="22.5">
      <c r="A61" s="514"/>
      <c r="B61" s="611"/>
      <c r="C61" s="612">
        <v>2440</v>
      </c>
      <c r="D61" s="608" t="s">
        <v>458</v>
      </c>
      <c r="E61" s="579">
        <v>238000</v>
      </c>
      <c r="F61" s="579">
        <v>438500</v>
      </c>
      <c r="G61" s="579">
        <v>455863.7</v>
      </c>
      <c r="H61" s="580">
        <f t="shared" si="10"/>
        <v>103.95979475484607</v>
      </c>
      <c r="I61" s="579">
        <f>G61</f>
        <v>455863.7</v>
      </c>
      <c r="J61" s="520">
        <v>0</v>
      </c>
      <c r="K61" s="505"/>
    </row>
    <row r="62" spans="1:11" s="506" customFormat="1" ht="38.25">
      <c r="A62" s="613">
        <v>751</v>
      </c>
      <c r="B62" s="591"/>
      <c r="C62" s="614"/>
      <c r="D62" s="615" t="s">
        <v>459</v>
      </c>
      <c r="E62" s="582">
        <f aca="true" t="shared" si="11" ref="E62:J62">E63+E65+E67</f>
        <v>1020</v>
      </c>
      <c r="F62" s="582">
        <f t="shared" si="11"/>
        <v>33851</v>
      </c>
      <c r="G62" s="582">
        <f t="shared" si="11"/>
        <v>25369</v>
      </c>
      <c r="H62" s="582">
        <f t="shared" si="10"/>
        <v>74.94313314230008</v>
      </c>
      <c r="I62" s="582">
        <f t="shared" si="11"/>
        <v>25369</v>
      </c>
      <c r="J62" s="583">
        <f t="shared" si="11"/>
        <v>0</v>
      </c>
      <c r="K62" s="531">
        <f>I62+J62</f>
        <v>25369</v>
      </c>
    </row>
    <row r="63" spans="1:11" s="506" customFormat="1" ht="25.5">
      <c r="A63" s="539"/>
      <c r="B63" s="856">
        <v>75101</v>
      </c>
      <c r="C63" s="857"/>
      <c r="D63" s="510" t="s">
        <v>43</v>
      </c>
      <c r="E63" s="521">
        <f>E64</f>
        <v>1020</v>
      </c>
      <c r="F63" s="521">
        <f>F64</f>
        <v>1020</v>
      </c>
      <c r="G63" s="521">
        <f>G64</f>
        <v>1020</v>
      </c>
      <c r="H63" s="521">
        <f t="shared" si="10"/>
        <v>100</v>
      </c>
      <c r="I63" s="521">
        <f>I64</f>
        <v>1020</v>
      </c>
      <c r="J63" s="558">
        <f>J64</f>
        <v>0</v>
      </c>
      <c r="K63" s="505"/>
    </row>
    <row r="64" spans="1:11" s="506" customFormat="1" ht="33.75">
      <c r="A64" s="539"/>
      <c r="B64" s="611"/>
      <c r="C64" s="612">
        <v>2010</v>
      </c>
      <c r="D64" s="537" t="s">
        <v>456</v>
      </c>
      <c r="E64" s="518">
        <v>1020</v>
      </c>
      <c r="F64" s="518">
        <v>1020</v>
      </c>
      <c r="G64" s="518">
        <v>1020</v>
      </c>
      <c r="H64" s="519">
        <f t="shared" si="10"/>
        <v>100</v>
      </c>
      <c r="I64" s="518">
        <f>G64</f>
        <v>1020</v>
      </c>
      <c r="J64" s="524">
        <v>0</v>
      </c>
      <c r="K64" s="505"/>
    </row>
    <row r="65" spans="1:11" s="506" customFormat="1" ht="12.75">
      <c r="A65" s="539"/>
      <c r="B65" s="856">
        <v>75107</v>
      </c>
      <c r="C65" s="857"/>
      <c r="D65" s="510" t="s">
        <v>18</v>
      </c>
      <c r="E65" s="521">
        <f>E66</f>
        <v>0</v>
      </c>
      <c r="F65" s="521">
        <f>F66</f>
        <v>12450</v>
      </c>
      <c r="G65" s="521">
        <f>G66</f>
        <v>12450</v>
      </c>
      <c r="H65" s="521">
        <f aca="true" t="shared" si="12" ref="H65:H72">G65/F65*100</f>
        <v>100</v>
      </c>
      <c r="I65" s="521">
        <f>I66</f>
        <v>12450</v>
      </c>
      <c r="J65" s="558">
        <f>J66</f>
        <v>0</v>
      </c>
      <c r="K65" s="505"/>
    </row>
    <row r="66" spans="1:11" s="506" customFormat="1" ht="33.75">
      <c r="A66" s="539"/>
      <c r="B66" s="611"/>
      <c r="C66" s="612">
        <v>2010</v>
      </c>
      <c r="D66" s="537" t="s">
        <v>456</v>
      </c>
      <c r="E66" s="579">
        <v>0</v>
      </c>
      <c r="F66" s="579">
        <v>12450</v>
      </c>
      <c r="G66" s="579">
        <v>12450</v>
      </c>
      <c r="H66" s="580">
        <f t="shared" si="12"/>
        <v>100</v>
      </c>
      <c r="I66" s="579">
        <f>G66</f>
        <v>12450</v>
      </c>
      <c r="J66" s="520">
        <v>0</v>
      </c>
      <c r="K66" s="505"/>
    </row>
    <row r="67" spans="1:11" s="506" customFormat="1" ht="39.75" customHeight="1">
      <c r="A67" s="539"/>
      <c r="B67" s="852">
        <v>75109</v>
      </c>
      <c r="C67" s="853"/>
      <c r="D67" s="593" t="s">
        <v>259</v>
      </c>
      <c r="E67" s="582">
        <f>E68</f>
        <v>0</v>
      </c>
      <c r="F67" s="582">
        <f>F68</f>
        <v>20381</v>
      </c>
      <c r="G67" s="582">
        <f>G68</f>
        <v>11899</v>
      </c>
      <c r="H67" s="582">
        <f t="shared" si="12"/>
        <v>58.38280751680487</v>
      </c>
      <c r="I67" s="582">
        <f>I68</f>
        <v>11899</v>
      </c>
      <c r="J67" s="583">
        <f>J68</f>
        <v>0</v>
      </c>
      <c r="K67" s="505"/>
    </row>
    <row r="68" spans="1:11" s="506" customFormat="1" ht="33.75">
      <c r="A68" s="514"/>
      <c r="B68" s="611"/>
      <c r="C68" s="612">
        <v>2010</v>
      </c>
      <c r="D68" s="537" t="s">
        <v>456</v>
      </c>
      <c r="E68" s="518">
        <v>0</v>
      </c>
      <c r="F68" s="518">
        <v>20381</v>
      </c>
      <c r="G68" s="518">
        <v>11899</v>
      </c>
      <c r="H68" s="519">
        <f t="shared" si="12"/>
        <v>58.38280751680487</v>
      </c>
      <c r="I68" s="518">
        <f>G68</f>
        <v>11899</v>
      </c>
      <c r="J68" s="524">
        <v>0</v>
      </c>
      <c r="K68" s="505"/>
    </row>
    <row r="69" spans="1:11" s="506" customFormat="1" ht="51">
      <c r="A69" s="514">
        <v>756</v>
      </c>
      <c r="B69" s="556"/>
      <c r="C69" s="540"/>
      <c r="D69" s="528" t="s">
        <v>470</v>
      </c>
      <c r="E69" s="521">
        <f aca="true" t="shared" si="13" ref="E69:J69">E70+E72+E79+E89+E97+E100</f>
        <v>3934730</v>
      </c>
      <c r="F69" s="521">
        <f t="shared" si="13"/>
        <v>3985970</v>
      </c>
      <c r="G69" s="521">
        <f t="shared" si="13"/>
        <v>4310098</v>
      </c>
      <c r="H69" s="521">
        <f t="shared" si="12"/>
        <v>108.13172201496751</v>
      </c>
      <c r="I69" s="521">
        <f t="shared" si="13"/>
        <v>4310098</v>
      </c>
      <c r="J69" s="558">
        <f t="shared" si="13"/>
        <v>0</v>
      </c>
      <c r="K69" s="531">
        <f>I69+J69</f>
        <v>4310098</v>
      </c>
    </row>
    <row r="70" spans="1:11" s="506" customFormat="1" ht="12.75">
      <c r="A70" s="539"/>
      <c r="B70" s="616">
        <v>75601</v>
      </c>
      <c r="C70" s="617"/>
      <c r="D70" s="510" t="s">
        <v>471</v>
      </c>
      <c r="E70" s="521">
        <f>E71</f>
        <v>3500</v>
      </c>
      <c r="F70" s="521">
        <f>F71</f>
        <v>3500</v>
      </c>
      <c r="G70" s="521">
        <f>G71</f>
        <v>4075.9</v>
      </c>
      <c r="H70" s="521">
        <f t="shared" si="12"/>
        <v>116.4542857142857</v>
      </c>
      <c r="I70" s="521">
        <f>I71</f>
        <v>4075.9</v>
      </c>
      <c r="J70" s="558">
        <f>J71</f>
        <v>0</v>
      </c>
      <c r="K70" s="505"/>
    </row>
    <row r="71" spans="1:11" s="506" customFormat="1" ht="22.5">
      <c r="A71" s="539"/>
      <c r="B71" s="563"/>
      <c r="C71" s="618" t="s">
        <v>472</v>
      </c>
      <c r="D71" s="537" t="s">
        <v>473</v>
      </c>
      <c r="E71" s="518">
        <v>3500</v>
      </c>
      <c r="F71" s="518">
        <v>3500</v>
      </c>
      <c r="G71" s="518">
        <v>4075.9</v>
      </c>
      <c r="H71" s="519">
        <f t="shared" si="12"/>
        <v>116.4542857142857</v>
      </c>
      <c r="I71" s="518">
        <f>G71</f>
        <v>4075.9</v>
      </c>
      <c r="J71" s="524">
        <v>0</v>
      </c>
      <c r="K71" s="505"/>
    </row>
    <row r="72" spans="1:11" s="506" customFormat="1" ht="40.5" customHeight="1">
      <c r="A72" s="539"/>
      <c r="B72" s="619">
        <v>75615</v>
      </c>
      <c r="C72" s="620"/>
      <c r="D72" s="534" t="s">
        <v>474</v>
      </c>
      <c r="E72" s="521">
        <f aca="true" t="shared" si="14" ref="E72:J72">SUM(E73:E78)</f>
        <v>1016000</v>
      </c>
      <c r="F72" s="521">
        <f t="shared" si="14"/>
        <v>1067240</v>
      </c>
      <c r="G72" s="521">
        <f t="shared" si="14"/>
        <v>1194068.69</v>
      </c>
      <c r="H72" s="521">
        <f t="shared" si="12"/>
        <v>111.88380214384767</v>
      </c>
      <c r="I72" s="521">
        <f t="shared" si="14"/>
        <v>1194068.69</v>
      </c>
      <c r="J72" s="558">
        <f t="shared" si="14"/>
        <v>0</v>
      </c>
      <c r="K72" s="505"/>
    </row>
    <row r="73" spans="1:11" s="506" customFormat="1" ht="12.75">
      <c r="A73" s="539"/>
      <c r="B73" s="562"/>
      <c r="C73" s="536" t="s">
        <v>460</v>
      </c>
      <c r="D73" s="567" t="s">
        <v>475</v>
      </c>
      <c r="E73" s="621">
        <v>680000</v>
      </c>
      <c r="F73" s="518">
        <v>731240</v>
      </c>
      <c r="G73" s="518">
        <v>871158.9</v>
      </c>
      <c r="H73" s="519">
        <f aca="true" t="shared" si="15" ref="H73:H131">G73/F73*100</f>
        <v>119.1344702149773</v>
      </c>
      <c r="I73" s="518">
        <f aca="true" t="shared" si="16" ref="I73:I78">G73</f>
        <v>871158.9</v>
      </c>
      <c r="J73" s="524">
        <v>0</v>
      </c>
      <c r="K73" s="505"/>
    </row>
    <row r="74" spans="1:11" s="506" customFormat="1" ht="12.75">
      <c r="A74" s="539"/>
      <c r="B74" s="562"/>
      <c r="C74" s="536" t="s">
        <v>461</v>
      </c>
      <c r="D74" s="537" t="s">
        <v>476</v>
      </c>
      <c r="E74" s="538">
        <v>148000</v>
      </c>
      <c r="F74" s="518">
        <v>148000</v>
      </c>
      <c r="G74" s="518">
        <v>145745.8</v>
      </c>
      <c r="H74" s="519">
        <f t="shared" si="15"/>
        <v>98.47689189189188</v>
      </c>
      <c r="I74" s="518">
        <f t="shared" si="16"/>
        <v>145745.8</v>
      </c>
      <c r="J74" s="524">
        <v>0</v>
      </c>
      <c r="K74" s="505"/>
    </row>
    <row r="75" spans="1:11" s="506" customFormat="1" ht="12.75">
      <c r="A75" s="539"/>
      <c r="B75" s="562"/>
      <c r="C75" s="536" t="s">
        <v>462</v>
      </c>
      <c r="D75" s="622" t="s">
        <v>477</v>
      </c>
      <c r="E75" s="538">
        <v>178000</v>
      </c>
      <c r="F75" s="518">
        <v>178000</v>
      </c>
      <c r="G75" s="518">
        <v>169905.59</v>
      </c>
      <c r="H75" s="519">
        <f t="shared" si="15"/>
        <v>95.4525786516854</v>
      </c>
      <c r="I75" s="518">
        <f t="shared" si="16"/>
        <v>169905.59</v>
      </c>
      <c r="J75" s="524">
        <v>0</v>
      </c>
      <c r="K75" s="505"/>
    </row>
    <row r="76" spans="1:11" s="506" customFormat="1" ht="12.75">
      <c r="A76" s="539"/>
      <c r="B76" s="623"/>
      <c r="C76" s="536" t="s">
        <v>463</v>
      </c>
      <c r="D76" s="537" t="s">
        <v>478</v>
      </c>
      <c r="E76" s="538">
        <v>2000</v>
      </c>
      <c r="F76" s="518">
        <v>2000</v>
      </c>
      <c r="G76" s="518">
        <v>4430</v>
      </c>
      <c r="H76" s="519">
        <f t="shared" si="15"/>
        <v>221.5</v>
      </c>
      <c r="I76" s="518">
        <f t="shared" si="16"/>
        <v>4430</v>
      </c>
      <c r="J76" s="524">
        <v>0</v>
      </c>
      <c r="K76" s="505"/>
    </row>
    <row r="77" spans="1:11" s="506" customFormat="1" ht="12.75">
      <c r="A77" s="539"/>
      <c r="B77" s="562"/>
      <c r="C77" s="624" t="s">
        <v>338</v>
      </c>
      <c r="D77" s="542" t="s">
        <v>339</v>
      </c>
      <c r="E77" s="538">
        <v>0</v>
      </c>
      <c r="F77" s="518">
        <v>0</v>
      </c>
      <c r="G77" s="518">
        <v>334.4</v>
      </c>
      <c r="H77" s="519"/>
      <c r="I77" s="518">
        <f t="shared" si="16"/>
        <v>334.4</v>
      </c>
      <c r="J77" s="524">
        <v>0</v>
      </c>
      <c r="K77" s="505"/>
    </row>
    <row r="78" spans="1:11" s="506" customFormat="1" ht="12.75">
      <c r="A78" s="539"/>
      <c r="B78" s="556"/>
      <c r="C78" s="624" t="s">
        <v>433</v>
      </c>
      <c r="D78" s="542" t="s">
        <v>434</v>
      </c>
      <c r="E78" s="538">
        <v>8000</v>
      </c>
      <c r="F78" s="518">
        <v>8000</v>
      </c>
      <c r="G78" s="518">
        <v>2494</v>
      </c>
      <c r="H78" s="519">
        <f t="shared" si="15"/>
        <v>31.175000000000004</v>
      </c>
      <c r="I78" s="518">
        <f t="shared" si="16"/>
        <v>2494</v>
      </c>
      <c r="J78" s="524">
        <v>0</v>
      </c>
      <c r="K78" s="505"/>
    </row>
    <row r="79" spans="1:11" s="506" customFormat="1" ht="51">
      <c r="A79" s="543"/>
      <c r="B79" s="625">
        <v>75616</v>
      </c>
      <c r="C79" s="626"/>
      <c r="D79" s="627" t="s">
        <v>479</v>
      </c>
      <c r="E79" s="547">
        <f>SUM(E80:E88)</f>
        <v>1014500</v>
      </c>
      <c r="F79" s="521">
        <f>SUM(F80:F88)</f>
        <v>1014500</v>
      </c>
      <c r="G79" s="521">
        <f>SUM(G80:G88)</f>
        <v>1104781.91</v>
      </c>
      <c r="H79" s="521">
        <f t="shared" si="15"/>
        <v>108.89915327747659</v>
      </c>
      <c r="I79" s="521">
        <f>SUM(I80:I88)</f>
        <v>1104781.91</v>
      </c>
      <c r="J79" s="558">
        <f>SUM(J80:J88)</f>
        <v>0</v>
      </c>
      <c r="K79" s="505"/>
    </row>
    <row r="80" spans="1:11" s="506" customFormat="1" ht="12.75">
      <c r="A80" s="539"/>
      <c r="B80" s="562"/>
      <c r="C80" s="536" t="s">
        <v>460</v>
      </c>
      <c r="D80" s="537" t="s">
        <v>475</v>
      </c>
      <c r="E80" s="538">
        <v>535000</v>
      </c>
      <c r="F80" s="518">
        <v>535000</v>
      </c>
      <c r="G80" s="518">
        <v>591918.87</v>
      </c>
      <c r="H80" s="512">
        <f t="shared" si="15"/>
        <v>110.63904112149532</v>
      </c>
      <c r="I80" s="518">
        <f>G80</f>
        <v>591918.87</v>
      </c>
      <c r="J80" s="524">
        <v>0</v>
      </c>
      <c r="K80" s="505"/>
    </row>
    <row r="81" spans="1:11" s="506" customFormat="1" ht="12.75">
      <c r="A81" s="539"/>
      <c r="B81" s="623"/>
      <c r="C81" s="536" t="s">
        <v>461</v>
      </c>
      <c r="D81" s="537" t="s">
        <v>476</v>
      </c>
      <c r="E81" s="538">
        <v>292000</v>
      </c>
      <c r="F81" s="518">
        <v>292000</v>
      </c>
      <c r="G81" s="518">
        <v>281747.01</v>
      </c>
      <c r="H81" s="512">
        <f t="shared" si="15"/>
        <v>96.48870205479453</v>
      </c>
      <c r="I81" s="518">
        <f aca="true" t="shared" si="17" ref="I81:I88">G81</f>
        <v>281747.01</v>
      </c>
      <c r="J81" s="524">
        <v>0</v>
      </c>
      <c r="K81" s="505"/>
    </row>
    <row r="82" spans="1:11" s="506" customFormat="1" ht="12.75">
      <c r="A82" s="539"/>
      <c r="B82" s="623"/>
      <c r="C82" s="536" t="s">
        <v>462</v>
      </c>
      <c r="D82" s="537" t="s">
        <v>477</v>
      </c>
      <c r="E82" s="538">
        <v>2000</v>
      </c>
      <c r="F82" s="518">
        <v>2000</v>
      </c>
      <c r="G82" s="518">
        <v>2015.86</v>
      </c>
      <c r="H82" s="512">
        <f t="shared" si="15"/>
        <v>100.793</v>
      </c>
      <c r="I82" s="518">
        <f t="shared" si="17"/>
        <v>2015.86</v>
      </c>
      <c r="J82" s="524">
        <v>0</v>
      </c>
      <c r="K82" s="505"/>
    </row>
    <row r="83" spans="1:11" s="506" customFormat="1" ht="11.25" customHeight="1">
      <c r="A83" s="539"/>
      <c r="B83" s="562"/>
      <c r="C83" s="536" t="s">
        <v>463</v>
      </c>
      <c r="D83" s="537" t="s">
        <v>478</v>
      </c>
      <c r="E83" s="538">
        <v>41500</v>
      </c>
      <c r="F83" s="518">
        <v>41500</v>
      </c>
      <c r="G83" s="518">
        <v>57755.3</v>
      </c>
      <c r="H83" s="512">
        <f t="shared" si="15"/>
        <v>139.16939759036146</v>
      </c>
      <c r="I83" s="518">
        <f t="shared" si="17"/>
        <v>57755.3</v>
      </c>
      <c r="J83" s="524">
        <v>0</v>
      </c>
      <c r="K83" s="505"/>
    </row>
    <row r="84" spans="1:11" s="506" customFormat="1" ht="11.25" customHeight="1">
      <c r="A84" s="539"/>
      <c r="B84" s="623"/>
      <c r="C84" s="536" t="s">
        <v>464</v>
      </c>
      <c r="D84" s="537" t="s">
        <v>480</v>
      </c>
      <c r="E84" s="538">
        <v>10000</v>
      </c>
      <c r="F84" s="518">
        <v>10000</v>
      </c>
      <c r="G84" s="518">
        <v>18734</v>
      </c>
      <c r="H84" s="512">
        <f t="shared" si="15"/>
        <v>187.34</v>
      </c>
      <c r="I84" s="518">
        <f t="shared" si="17"/>
        <v>18734</v>
      </c>
      <c r="J84" s="524">
        <v>0</v>
      </c>
      <c r="K84" s="505"/>
    </row>
    <row r="85" spans="1:11" s="506" customFormat="1" ht="11.25" customHeight="1">
      <c r="A85" s="539"/>
      <c r="B85" s="562"/>
      <c r="C85" s="536" t="s">
        <v>465</v>
      </c>
      <c r="D85" s="537" t="s">
        <v>481</v>
      </c>
      <c r="E85" s="538">
        <v>1000</v>
      </c>
      <c r="F85" s="518">
        <v>1000</v>
      </c>
      <c r="G85" s="518">
        <v>2043</v>
      </c>
      <c r="H85" s="512">
        <f t="shared" si="15"/>
        <v>204.3</v>
      </c>
      <c r="I85" s="518">
        <f t="shared" si="17"/>
        <v>2043</v>
      </c>
      <c r="J85" s="524">
        <v>0</v>
      </c>
      <c r="K85" s="505"/>
    </row>
    <row r="86" spans="1:11" s="506" customFormat="1" ht="11.25" customHeight="1">
      <c r="A86" s="539"/>
      <c r="B86" s="623"/>
      <c r="C86" s="536" t="s">
        <v>466</v>
      </c>
      <c r="D86" s="537" t="s">
        <v>482</v>
      </c>
      <c r="E86" s="538">
        <v>118000</v>
      </c>
      <c r="F86" s="518">
        <v>118000</v>
      </c>
      <c r="G86" s="518">
        <v>138574</v>
      </c>
      <c r="H86" s="512">
        <f t="shared" si="15"/>
        <v>117.43559322033899</v>
      </c>
      <c r="I86" s="518">
        <f t="shared" si="17"/>
        <v>138574</v>
      </c>
      <c r="J86" s="524">
        <v>0</v>
      </c>
      <c r="K86" s="505"/>
    </row>
    <row r="87" spans="1:11" s="506" customFormat="1" ht="11.25" customHeight="1">
      <c r="A87" s="539"/>
      <c r="B87" s="623"/>
      <c r="C87" s="536" t="s">
        <v>338</v>
      </c>
      <c r="D87" s="537" t="s">
        <v>339</v>
      </c>
      <c r="E87" s="538">
        <v>0</v>
      </c>
      <c r="F87" s="518">
        <v>0</v>
      </c>
      <c r="G87" s="518">
        <v>4584.2</v>
      </c>
      <c r="H87" s="512"/>
      <c r="I87" s="518">
        <f t="shared" si="17"/>
        <v>4584.2</v>
      </c>
      <c r="J87" s="524">
        <v>0</v>
      </c>
      <c r="K87" s="505"/>
    </row>
    <row r="88" spans="1:11" s="506" customFormat="1" ht="12.75">
      <c r="A88" s="514"/>
      <c r="B88" s="540"/>
      <c r="C88" s="536" t="s">
        <v>433</v>
      </c>
      <c r="D88" s="537" t="s">
        <v>434</v>
      </c>
      <c r="E88" s="569">
        <v>15000</v>
      </c>
      <c r="F88" s="579">
        <v>15000</v>
      </c>
      <c r="G88" s="579">
        <v>7409.67</v>
      </c>
      <c r="H88" s="628">
        <f t="shared" si="15"/>
        <v>49.397800000000004</v>
      </c>
      <c r="I88" s="579">
        <f t="shared" si="17"/>
        <v>7409.67</v>
      </c>
      <c r="J88" s="520">
        <v>0</v>
      </c>
      <c r="K88" s="505"/>
    </row>
    <row r="89" spans="1:11" s="506" customFormat="1" ht="25.5">
      <c r="A89" s="570"/>
      <c r="B89" s="854">
        <v>75618</v>
      </c>
      <c r="C89" s="855"/>
      <c r="D89" s="629" t="s">
        <v>483</v>
      </c>
      <c r="E89" s="582">
        <f>SUM(E90:E96)</f>
        <v>130000</v>
      </c>
      <c r="F89" s="582">
        <f>SUM(F90:F96)</f>
        <v>130000</v>
      </c>
      <c r="G89" s="582">
        <f>SUM(G90:G96)</f>
        <v>244958.92</v>
      </c>
      <c r="H89" s="582">
        <f t="shared" si="15"/>
        <v>188.42993846153848</v>
      </c>
      <c r="I89" s="582">
        <f>SUM(I90:I96)</f>
        <v>244958.92</v>
      </c>
      <c r="J89" s="583">
        <f>SUM(J90:J96)</f>
        <v>0</v>
      </c>
      <c r="K89" s="505"/>
    </row>
    <row r="90" spans="1:11" s="506" customFormat="1" ht="15" customHeight="1">
      <c r="A90" s="539"/>
      <c r="B90" s="562"/>
      <c r="C90" s="630" t="s">
        <v>467</v>
      </c>
      <c r="D90" s="631" t="s">
        <v>484</v>
      </c>
      <c r="E90" s="518">
        <v>20000</v>
      </c>
      <c r="F90" s="518">
        <v>20000</v>
      </c>
      <c r="G90" s="518">
        <v>16969</v>
      </c>
      <c r="H90" s="519">
        <f t="shared" si="15"/>
        <v>84.845</v>
      </c>
      <c r="I90" s="518">
        <f aca="true" t="shared" si="18" ref="I90:I96">G90</f>
        <v>16969</v>
      </c>
      <c r="J90" s="524">
        <v>0</v>
      </c>
      <c r="K90" s="505"/>
    </row>
    <row r="91" spans="1:11" s="506" customFormat="1" ht="12.75">
      <c r="A91" s="539"/>
      <c r="B91" s="562"/>
      <c r="C91" s="630" t="s">
        <v>468</v>
      </c>
      <c r="D91" s="631" t="s">
        <v>485</v>
      </c>
      <c r="E91" s="518">
        <v>15000</v>
      </c>
      <c r="F91" s="518">
        <v>15000</v>
      </c>
      <c r="G91" s="518">
        <v>101713.21</v>
      </c>
      <c r="H91" s="519">
        <f t="shared" si="15"/>
        <v>678.0880666666667</v>
      </c>
      <c r="I91" s="518">
        <f t="shared" si="18"/>
        <v>101713.21</v>
      </c>
      <c r="J91" s="524">
        <v>0</v>
      </c>
      <c r="K91" s="505"/>
    </row>
    <row r="92" spans="1:11" s="506" customFormat="1" ht="14.25" customHeight="1">
      <c r="A92" s="539"/>
      <c r="B92" s="562"/>
      <c r="C92" s="630" t="s">
        <v>469</v>
      </c>
      <c r="D92" s="631" t="s">
        <v>486</v>
      </c>
      <c r="E92" s="518">
        <v>80000</v>
      </c>
      <c r="F92" s="518">
        <v>80000</v>
      </c>
      <c r="G92" s="518">
        <v>94354.04</v>
      </c>
      <c r="H92" s="519">
        <f t="shared" si="15"/>
        <v>117.94255</v>
      </c>
      <c r="I92" s="518">
        <f t="shared" si="18"/>
        <v>94354.04</v>
      </c>
      <c r="J92" s="524">
        <v>0</v>
      </c>
      <c r="K92" s="505"/>
    </row>
    <row r="93" spans="1:11" s="506" customFormat="1" ht="22.5">
      <c r="A93" s="539"/>
      <c r="B93" s="562"/>
      <c r="C93" s="630" t="s">
        <v>418</v>
      </c>
      <c r="D93" s="631" t="s">
        <v>487</v>
      </c>
      <c r="E93" s="518">
        <v>3000</v>
      </c>
      <c r="F93" s="518">
        <v>3000</v>
      </c>
      <c r="G93" s="518">
        <v>3714.04</v>
      </c>
      <c r="H93" s="519">
        <f t="shared" si="15"/>
        <v>123.80133333333335</v>
      </c>
      <c r="I93" s="518">
        <f t="shared" si="18"/>
        <v>3714.04</v>
      </c>
      <c r="J93" s="524">
        <v>0</v>
      </c>
      <c r="K93" s="505"/>
    </row>
    <row r="94" spans="1:11" s="506" customFormat="1" ht="15" customHeight="1">
      <c r="A94" s="539"/>
      <c r="B94" s="562"/>
      <c r="C94" s="630" t="s">
        <v>420</v>
      </c>
      <c r="D94" s="631" t="s">
        <v>421</v>
      </c>
      <c r="E94" s="518">
        <v>12000</v>
      </c>
      <c r="F94" s="518">
        <v>12000</v>
      </c>
      <c r="G94" s="518">
        <v>2008.7</v>
      </c>
      <c r="H94" s="519">
        <f t="shared" si="15"/>
        <v>16.739166666666666</v>
      </c>
      <c r="I94" s="518">
        <f t="shared" si="18"/>
        <v>2008.7</v>
      </c>
      <c r="J94" s="524">
        <v>0</v>
      </c>
      <c r="K94" s="505"/>
    </row>
    <row r="95" spans="1:11" s="506" customFormat="1" ht="15" customHeight="1">
      <c r="A95" s="539"/>
      <c r="B95" s="623"/>
      <c r="C95" s="632" t="s">
        <v>338</v>
      </c>
      <c r="D95" s="631" t="s">
        <v>339</v>
      </c>
      <c r="E95" s="518">
        <v>0</v>
      </c>
      <c r="F95" s="518">
        <v>0</v>
      </c>
      <c r="G95" s="518">
        <v>25637.15</v>
      </c>
      <c r="H95" s="519"/>
      <c r="I95" s="518">
        <f t="shared" si="18"/>
        <v>25637.15</v>
      </c>
      <c r="J95" s="524">
        <v>0</v>
      </c>
      <c r="K95" s="505"/>
    </row>
    <row r="96" spans="1:11" s="506" customFormat="1" ht="15" customHeight="1">
      <c r="A96" s="539"/>
      <c r="B96" s="540"/>
      <c r="C96" s="632" t="s">
        <v>349</v>
      </c>
      <c r="D96" s="631" t="s">
        <v>350</v>
      </c>
      <c r="E96" s="518">
        <v>0</v>
      </c>
      <c r="F96" s="518">
        <v>0</v>
      </c>
      <c r="G96" s="518">
        <v>562.78</v>
      </c>
      <c r="H96" s="519"/>
      <c r="I96" s="518">
        <f t="shared" si="18"/>
        <v>562.78</v>
      </c>
      <c r="J96" s="524">
        <v>0</v>
      </c>
      <c r="K96" s="505"/>
    </row>
    <row r="97" spans="1:11" s="506" customFormat="1" ht="25.5">
      <c r="A97" s="543"/>
      <c r="B97" s="842">
        <v>75621</v>
      </c>
      <c r="C97" s="843"/>
      <c r="D97" s="633" t="s">
        <v>488</v>
      </c>
      <c r="E97" s="521">
        <f>SUM(E98:E99)</f>
        <v>1770730</v>
      </c>
      <c r="F97" s="521">
        <f>SUM(F98:F99)</f>
        <v>1770730</v>
      </c>
      <c r="G97" s="521">
        <f>SUM(G98:G99)</f>
        <v>1762146.58</v>
      </c>
      <c r="H97" s="521">
        <f t="shared" si="15"/>
        <v>99.51526093757941</v>
      </c>
      <c r="I97" s="521">
        <f>SUM(I98:I99)</f>
        <v>1762146.58</v>
      </c>
      <c r="J97" s="558">
        <f>SUM(J98:J99)</f>
        <v>0</v>
      </c>
      <c r="K97" s="505"/>
    </row>
    <row r="98" spans="1:11" s="506" customFormat="1" ht="12.75">
      <c r="A98" s="539"/>
      <c r="B98" s="533"/>
      <c r="C98" s="618" t="s">
        <v>354</v>
      </c>
      <c r="D98" s="634" t="s">
        <v>355</v>
      </c>
      <c r="E98" s="518">
        <v>1750730</v>
      </c>
      <c r="F98" s="518">
        <v>1750730</v>
      </c>
      <c r="G98" s="518">
        <v>1712574</v>
      </c>
      <c r="H98" s="519">
        <f t="shared" si="15"/>
        <v>97.82056627806686</v>
      </c>
      <c r="I98" s="518">
        <f>G98</f>
        <v>1712574</v>
      </c>
      <c r="J98" s="524">
        <v>0</v>
      </c>
      <c r="K98" s="505"/>
    </row>
    <row r="99" spans="1:11" s="506" customFormat="1" ht="12.75">
      <c r="A99" s="539"/>
      <c r="B99" s="526"/>
      <c r="C99" s="536" t="s">
        <v>356</v>
      </c>
      <c r="D99" s="537" t="s">
        <v>489</v>
      </c>
      <c r="E99" s="621">
        <v>20000</v>
      </c>
      <c r="F99" s="518">
        <v>20000</v>
      </c>
      <c r="G99" s="518">
        <v>49572.58</v>
      </c>
      <c r="H99" s="519">
        <f t="shared" si="15"/>
        <v>247.86290000000002</v>
      </c>
      <c r="I99" s="518">
        <f>G99</f>
        <v>49572.58</v>
      </c>
      <c r="J99" s="524">
        <v>0</v>
      </c>
      <c r="K99" s="505"/>
    </row>
    <row r="100" spans="1:11" s="506" customFormat="1" ht="25.5">
      <c r="A100" s="539"/>
      <c r="B100" s="842">
        <v>75647</v>
      </c>
      <c r="C100" s="843"/>
      <c r="D100" s="635" t="s">
        <v>260</v>
      </c>
      <c r="E100" s="521">
        <f>SUM(E101:E101)</f>
        <v>0</v>
      </c>
      <c r="F100" s="521">
        <f>SUM(F101:F101)</f>
        <v>0</v>
      </c>
      <c r="G100" s="521">
        <f>SUM(G101:G101)</f>
        <v>66</v>
      </c>
      <c r="H100" s="521"/>
      <c r="I100" s="521">
        <f>SUM(I101:I101)</f>
        <v>66</v>
      </c>
      <c r="J100" s="558">
        <f>SUM(J101:J101)</f>
        <v>0</v>
      </c>
      <c r="K100" s="505"/>
    </row>
    <row r="101" spans="1:11" s="506" customFormat="1" ht="12.75">
      <c r="A101" s="514"/>
      <c r="B101" s="636"/>
      <c r="C101" s="637" t="s">
        <v>338</v>
      </c>
      <c r="D101" s="537" t="s">
        <v>339</v>
      </c>
      <c r="E101" s="621">
        <v>0</v>
      </c>
      <c r="F101" s="518">
        <v>0</v>
      </c>
      <c r="G101" s="518">
        <v>66</v>
      </c>
      <c r="H101" s="519"/>
      <c r="I101" s="518">
        <f>G101</f>
        <v>66</v>
      </c>
      <c r="J101" s="524">
        <v>0</v>
      </c>
      <c r="K101" s="505"/>
    </row>
    <row r="102" spans="1:11" s="506" customFormat="1" ht="12.75">
      <c r="A102" s="561">
        <v>758</v>
      </c>
      <c r="B102" s="638"/>
      <c r="C102" s="602"/>
      <c r="D102" s="501" t="s">
        <v>358</v>
      </c>
      <c r="E102" s="529">
        <f aca="true" t="shared" si="19" ref="E102:J102">E103+E105+E107+E109</f>
        <v>6544349</v>
      </c>
      <c r="F102" s="529">
        <f t="shared" si="19"/>
        <v>6435644</v>
      </c>
      <c r="G102" s="529">
        <f t="shared" si="19"/>
        <v>6536440.57</v>
      </c>
      <c r="H102" s="521">
        <f t="shared" si="15"/>
        <v>101.56622352013255</v>
      </c>
      <c r="I102" s="529">
        <f t="shared" si="19"/>
        <v>6536440.57</v>
      </c>
      <c r="J102" s="530">
        <f t="shared" si="19"/>
        <v>0</v>
      </c>
      <c r="K102" s="531">
        <f>I102+J102</f>
        <v>6536440.57</v>
      </c>
    </row>
    <row r="103" spans="1:11" s="506" customFormat="1" ht="25.5">
      <c r="A103" s="539"/>
      <c r="B103" s="840">
        <v>75801</v>
      </c>
      <c r="C103" s="841"/>
      <c r="D103" s="639" t="s">
        <v>359</v>
      </c>
      <c r="E103" s="521">
        <f>SUM(E104)</f>
        <v>4387055</v>
      </c>
      <c r="F103" s="521">
        <f>SUM(F104)</f>
        <v>4278350</v>
      </c>
      <c r="G103" s="521">
        <f>SUM(G104)</f>
        <v>4278350</v>
      </c>
      <c r="H103" s="521">
        <f t="shared" si="15"/>
        <v>100</v>
      </c>
      <c r="I103" s="521">
        <f>SUM(I104)</f>
        <v>4278350</v>
      </c>
      <c r="J103" s="558">
        <f>SUM(J104)</f>
        <v>0</v>
      </c>
      <c r="K103" s="505"/>
    </row>
    <row r="104" spans="1:11" s="506" customFormat="1" ht="12.75">
      <c r="A104" s="539"/>
      <c r="B104" s="640"/>
      <c r="C104" s="641">
        <v>2920</v>
      </c>
      <c r="D104" s="567" t="s">
        <v>360</v>
      </c>
      <c r="E104" s="518">
        <v>4387055</v>
      </c>
      <c r="F104" s="518">
        <v>4278350</v>
      </c>
      <c r="G104" s="518">
        <v>4278350</v>
      </c>
      <c r="H104" s="519">
        <f t="shared" si="15"/>
        <v>100</v>
      </c>
      <c r="I104" s="518">
        <f>G104</f>
        <v>4278350</v>
      </c>
      <c r="J104" s="524">
        <v>0</v>
      </c>
      <c r="K104" s="505"/>
    </row>
    <row r="105" spans="1:11" s="506" customFormat="1" ht="12.75">
      <c r="A105" s="539"/>
      <c r="B105" s="840">
        <v>75807</v>
      </c>
      <c r="C105" s="841"/>
      <c r="D105" s="642" t="s">
        <v>490</v>
      </c>
      <c r="E105" s="521">
        <f>SUM(E106)</f>
        <v>2128812</v>
      </c>
      <c r="F105" s="521">
        <f>SUM(F106)</f>
        <v>2128812</v>
      </c>
      <c r="G105" s="521">
        <f>SUM(G106)</f>
        <v>2128812</v>
      </c>
      <c r="H105" s="521">
        <f>G105/F105*100</f>
        <v>100</v>
      </c>
      <c r="I105" s="521">
        <f>SUM(I106)</f>
        <v>2128812</v>
      </c>
      <c r="J105" s="558">
        <f>SUM(J106)</f>
        <v>0</v>
      </c>
      <c r="K105" s="505"/>
    </row>
    <row r="106" spans="1:11" s="506" customFormat="1" ht="12.75">
      <c r="A106" s="539"/>
      <c r="B106" s="509"/>
      <c r="C106" s="641">
        <v>2920</v>
      </c>
      <c r="D106" s="567" t="s">
        <v>360</v>
      </c>
      <c r="E106" s="518">
        <v>2128812</v>
      </c>
      <c r="F106" s="518">
        <v>2128812</v>
      </c>
      <c r="G106" s="518">
        <v>2128812</v>
      </c>
      <c r="H106" s="519">
        <f>G106/F106*100</f>
        <v>100</v>
      </c>
      <c r="I106" s="518">
        <f>G106</f>
        <v>2128812</v>
      </c>
      <c r="J106" s="524">
        <v>0</v>
      </c>
      <c r="K106" s="505"/>
    </row>
    <row r="107" spans="1:11" s="506" customFormat="1" ht="12.75">
      <c r="A107" s="539"/>
      <c r="B107" s="840">
        <v>75814</v>
      </c>
      <c r="C107" s="841"/>
      <c r="D107" s="642" t="s">
        <v>124</v>
      </c>
      <c r="E107" s="521">
        <f>SUM(E108)</f>
        <v>0</v>
      </c>
      <c r="F107" s="521">
        <f>SUM(F108)</f>
        <v>0</v>
      </c>
      <c r="G107" s="521">
        <f>SUM(G108)</f>
        <v>100796.57</v>
      </c>
      <c r="H107" s="521"/>
      <c r="I107" s="521">
        <f>SUM(I108)</f>
        <v>100796.57</v>
      </c>
      <c r="J107" s="558">
        <f>SUM(J108)</f>
        <v>0</v>
      </c>
      <c r="K107" s="505"/>
    </row>
    <row r="108" spans="1:11" s="506" customFormat="1" ht="12.75">
      <c r="A108" s="539"/>
      <c r="B108" s="509"/>
      <c r="C108" s="643" t="s">
        <v>349</v>
      </c>
      <c r="D108" s="567" t="s">
        <v>350</v>
      </c>
      <c r="E108" s="518">
        <v>0</v>
      </c>
      <c r="F108" s="518">
        <v>0</v>
      </c>
      <c r="G108" s="518">
        <v>100796.57</v>
      </c>
      <c r="H108" s="519"/>
      <c r="I108" s="518">
        <f>G108</f>
        <v>100796.57</v>
      </c>
      <c r="J108" s="524">
        <v>0</v>
      </c>
      <c r="K108" s="505"/>
    </row>
    <row r="109" spans="1:11" s="506" customFormat="1" ht="12.75">
      <c r="A109" s="539"/>
      <c r="B109" s="840">
        <v>75831</v>
      </c>
      <c r="C109" s="841"/>
      <c r="D109" s="642" t="s">
        <v>491</v>
      </c>
      <c r="E109" s="521">
        <f>SUM(E110)</f>
        <v>28482</v>
      </c>
      <c r="F109" s="521">
        <f>SUM(F110)</f>
        <v>28482</v>
      </c>
      <c r="G109" s="521">
        <f>SUM(G110)</f>
        <v>28482</v>
      </c>
      <c r="H109" s="521">
        <f t="shared" si="15"/>
        <v>100</v>
      </c>
      <c r="I109" s="521">
        <f>SUM(I110)</f>
        <v>28482</v>
      </c>
      <c r="J109" s="558">
        <f>SUM(J110)</f>
        <v>0</v>
      </c>
      <c r="K109" s="505"/>
    </row>
    <row r="110" spans="1:11" s="506" customFormat="1" ht="12.75">
      <c r="A110" s="514"/>
      <c r="B110" s="644"/>
      <c r="C110" s="645">
        <v>2920</v>
      </c>
      <c r="D110" s="568" t="s">
        <v>360</v>
      </c>
      <c r="E110" s="518">
        <v>28482</v>
      </c>
      <c r="F110" s="518">
        <v>28482</v>
      </c>
      <c r="G110" s="518">
        <v>28482</v>
      </c>
      <c r="H110" s="519">
        <f t="shared" si="15"/>
        <v>100</v>
      </c>
      <c r="I110" s="518">
        <f>G110</f>
        <v>28482</v>
      </c>
      <c r="J110" s="524">
        <v>0</v>
      </c>
      <c r="K110" s="505"/>
    </row>
    <row r="111" spans="1:11" s="506" customFormat="1" ht="12.75">
      <c r="A111" s="561">
        <v>801</v>
      </c>
      <c r="B111" s="562"/>
      <c r="C111" s="563"/>
      <c r="D111" s="501" t="s">
        <v>361</v>
      </c>
      <c r="E111" s="521">
        <f aca="true" t="shared" si="20" ref="E111:J111">E112+E118+E120</f>
        <v>184000</v>
      </c>
      <c r="F111" s="521">
        <f t="shared" si="20"/>
        <v>276</v>
      </c>
      <c r="G111" s="521">
        <f t="shared" si="20"/>
        <v>20565.609999999997</v>
      </c>
      <c r="H111" s="521">
        <f t="shared" si="15"/>
        <v>7451.307971014492</v>
      </c>
      <c r="I111" s="521">
        <f t="shared" si="20"/>
        <v>20565.609999999997</v>
      </c>
      <c r="J111" s="558">
        <f t="shared" si="20"/>
        <v>0</v>
      </c>
      <c r="K111" s="531">
        <f>I111+J111</f>
        <v>20565.609999999997</v>
      </c>
    </row>
    <row r="112" spans="1:11" s="506" customFormat="1" ht="12.75">
      <c r="A112" s="539"/>
      <c r="B112" s="842">
        <v>80101</v>
      </c>
      <c r="C112" s="843"/>
      <c r="D112" s="646" t="s">
        <v>492</v>
      </c>
      <c r="E112" s="521">
        <f aca="true" t="shared" si="21" ref="E112:J112">SUM(E113:E117)</f>
        <v>184000</v>
      </c>
      <c r="F112" s="521">
        <f t="shared" si="21"/>
        <v>0</v>
      </c>
      <c r="G112" s="521">
        <f t="shared" si="21"/>
        <v>20204.44</v>
      </c>
      <c r="H112" s="521">
        <v>0</v>
      </c>
      <c r="I112" s="521">
        <f t="shared" si="21"/>
        <v>20204.44</v>
      </c>
      <c r="J112" s="558">
        <f t="shared" si="21"/>
        <v>0</v>
      </c>
      <c r="K112" s="505"/>
    </row>
    <row r="113" spans="1:11" s="600" customFormat="1" ht="12.75">
      <c r="A113" s="596"/>
      <c r="B113" s="647"/>
      <c r="C113" s="648" t="s">
        <v>338</v>
      </c>
      <c r="D113" s="649" t="s">
        <v>339</v>
      </c>
      <c r="E113" s="650">
        <v>0</v>
      </c>
      <c r="F113" s="518">
        <v>0</v>
      </c>
      <c r="G113" s="518">
        <v>18</v>
      </c>
      <c r="H113" s="512"/>
      <c r="I113" s="518">
        <f>G113</f>
        <v>18</v>
      </c>
      <c r="J113" s="524">
        <v>0</v>
      </c>
      <c r="K113" s="599"/>
    </row>
    <row r="114" spans="1:11" s="600" customFormat="1" ht="12.75">
      <c r="A114" s="596"/>
      <c r="B114" s="601"/>
      <c r="C114" s="648" t="s">
        <v>363</v>
      </c>
      <c r="D114" s="651" t="s">
        <v>364</v>
      </c>
      <c r="E114" s="652">
        <v>0</v>
      </c>
      <c r="F114" s="518">
        <v>0</v>
      </c>
      <c r="G114" s="518">
        <v>8838.96</v>
      </c>
      <c r="H114" s="512"/>
      <c r="I114" s="518">
        <f>G114</f>
        <v>8838.96</v>
      </c>
      <c r="J114" s="524">
        <v>0</v>
      </c>
      <c r="K114" s="599"/>
    </row>
    <row r="115" spans="1:11" s="600" customFormat="1" ht="12.75">
      <c r="A115" s="596"/>
      <c r="B115" s="601"/>
      <c r="C115" s="648" t="s">
        <v>349</v>
      </c>
      <c r="D115" s="653" t="s">
        <v>350</v>
      </c>
      <c r="E115" s="652">
        <v>0</v>
      </c>
      <c r="F115" s="518">
        <v>0</v>
      </c>
      <c r="G115" s="518">
        <v>1207.76</v>
      </c>
      <c r="H115" s="512"/>
      <c r="I115" s="518">
        <f>G115</f>
        <v>1207.76</v>
      </c>
      <c r="J115" s="524">
        <v>0</v>
      </c>
      <c r="K115" s="599"/>
    </row>
    <row r="116" spans="1:11" s="600" customFormat="1" ht="12.75">
      <c r="A116" s="596"/>
      <c r="B116" s="601"/>
      <c r="C116" s="648" t="s">
        <v>351</v>
      </c>
      <c r="D116" s="653" t="s">
        <v>352</v>
      </c>
      <c r="E116" s="652">
        <v>0</v>
      </c>
      <c r="F116" s="518">
        <v>0</v>
      </c>
      <c r="G116" s="518">
        <v>10139.72</v>
      </c>
      <c r="H116" s="512"/>
      <c r="I116" s="518">
        <f>G116</f>
        <v>10139.72</v>
      </c>
      <c r="J116" s="524">
        <v>0</v>
      </c>
      <c r="K116" s="599"/>
    </row>
    <row r="117" spans="1:11" s="506" customFormat="1" ht="12.75">
      <c r="A117" s="539"/>
      <c r="B117" s="540"/>
      <c r="C117" s="541" t="s">
        <v>436</v>
      </c>
      <c r="D117" s="537" t="s">
        <v>546</v>
      </c>
      <c r="E117" s="621">
        <v>184000</v>
      </c>
      <c r="F117" s="518">
        <v>0</v>
      </c>
      <c r="G117" s="518">
        <v>0</v>
      </c>
      <c r="H117" s="512"/>
      <c r="I117" s="518">
        <v>0</v>
      </c>
      <c r="J117" s="524">
        <f>G117</f>
        <v>0</v>
      </c>
      <c r="K117" s="505"/>
    </row>
    <row r="118" spans="1:11" s="506" customFormat="1" ht="12.75">
      <c r="A118" s="539"/>
      <c r="B118" s="842">
        <v>80104</v>
      </c>
      <c r="C118" s="843"/>
      <c r="D118" s="646" t="s">
        <v>261</v>
      </c>
      <c r="E118" s="521">
        <f aca="true" t="shared" si="22" ref="E118:J118">E119</f>
        <v>0</v>
      </c>
      <c r="F118" s="521">
        <f t="shared" si="22"/>
        <v>0</v>
      </c>
      <c r="G118" s="521">
        <f t="shared" si="22"/>
        <v>85.17</v>
      </c>
      <c r="H118" s="521">
        <v>0</v>
      </c>
      <c r="I118" s="521">
        <f t="shared" si="22"/>
        <v>85.17</v>
      </c>
      <c r="J118" s="558">
        <f t="shared" si="22"/>
        <v>0</v>
      </c>
      <c r="K118" s="505"/>
    </row>
    <row r="119" spans="1:11" s="600" customFormat="1" ht="12.75">
      <c r="A119" s="596"/>
      <c r="B119" s="654"/>
      <c r="C119" s="655" t="s">
        <v>351</v>
      </c>
      <c r="D119" s="649" t="s">
        <v>352</v>
      </c>
      <c r="E119" s="650">
        <v>0</v>
      </c>
      <c r="F119" s="518">
        <v>0</v>
      </c>
      <c r="G119" s="518">
        <v>85.17</v>
      </c>
      <c r="H119" s="512"/>
      <c r="I119" s="518">
        <f>G119</f>
        <v>85.17</v>
      </c>
      <c r="J119" s="524">
        <v>0</v>
      </c>
      <c r="K119" s="599"/>
    </row>
    <row r="120" spans="1:11" s="506" customFormat="1" ht="12.75">
      <c r="A120" s="539"/>
      <c r="B120" s="842">
        <v>80195</v>
      </c>
      <c r="C120" s="843"/>
      <c r="D120" s="646" t="s">
        <v>331</v>
      </c>
      <c r="E120" s="521">
        <f aca="true" t="shared" si="23" ref="E120:J120">E121</f>
        <v>0</v>
      </c>
      <c r="F120" s="521">
        <f t="shared" si="23"/>
        <v>276</v>
      </c>
      <c r="G120" s="521">
        <f t="shared" si="23"/>
        <v>276</v>
      </c>
      <c r="H120" s="521">
        <f t="shared" si="15"/>
        <v>100</v>
      </c>
      <c r="I120" s="521">
        <f t="shared" si="23"/>
        <v>276</v>
      </c>
      <c r="J120" s="558">
        <f t="shared" si="23"/>
        <v>0</v>
      </c>
      <c r="K120" s="505"/>
    </row>
    <row r="121" spans="1:11" s="600" customFormat="1" ht="22.5">
      <c r="A121" s="596"/>
      <c r="B121" s="654"/>
      <c r="C121" s="655" t="s">
        <v>2</v>
      </c>
      <c r="D121" s="649" t="s">
        <v>3</v>
      </c>
      <c r="E121" s="650">
        <v>0</v>
      </c>
      <c r="F121" s="518">
        <v>276</v>
      </c>
      <c r="G121" s="518">
        <v>276</v>
      </c>
      <c r="H121" s="512">
        <f>G121/F121*100</f>
        <v>100</v>
      </c>
      <c r="I121" s="518">
        <f>G121</f>
        <v>276</v>
      </c>
      <c r="J121" s="524">
        <v>0</v>
      </c>
      <c r="K121" s="599"/>
    </row>
    <row r="122" spans="1:11" s="506" customFormat="1" ht="12.75">
      <c r="A122" s="604">
        <v>852</v>
      </c>
      <c r="B122" s="499"/>
      <c r="C122" s="499"/>
      <c r="D122" s="656" t="s">
        <v>365</v>
      </c>
      <c r="E122" s="657">
        <f>E123+E125+E128+E131+E133+E135+E140</f>
        <v>2121000</v>
      </c>
      <c r="F122" s="657">
        <f>F123+F125+F128+F131+F133+F135+F140</f>
        <v>2281452</v>
      </c>
      <c r="G122" s="657">
        <f>G123+G125+G128+G131+G133+G135+G140</f>
        <v>2284318.24</v>
      </c>
      <c r="H122" s="521">
        <f t="shared" si="15"/>
        <v>100.12563227278068</v>
      </c>
      <c r="I122" s="657">
        <f>I123+I125+I128+I131+I133+I135+I140</f>
        <v>2284318.24</v>
      </c>
      <c r="J122" s="658">
        <f>J123+J125+J128+J131+J133+J135+J140</f>
        <v>0</v>
      </c>
      <c r="K122" s="531">
        <f>I122+J122</f>
        <v>2284318.24</v>
      </c>
    </row>
    <row r="123" spans="1:11" s="506" customFormat="1" ht="12.75">
      <c r="A123" s="659"/>
      <c r="B123" s="858">
        <v>85202</v>
      </c>
      <c r="C123" s="859"/>
      <c r="D123" s="646" t="s">
        <v>370</v>
      </c>
      <c r="E123" s="521">
        <f aca="true" t="shared" si="24" ref="E123:J123">E124</f>
        <v>0</v>
      </c>
      <c r="F123" s="521">
        <f t="shared" si="24"/>
        <v>6471</v>
      </c>
      <c r="G123" s="521">
        <f t="shared" si="24"/>
        <v>17968.06</v>
      </c>
      <c r="H123" s="521">
        <f t="shared" si="15"/>
        <v>277.6705300571782</v>
      </c>
      <c r="I123" s="521">
        <f t="shared" si="24"/>
        <v>17968.06</v>
      </c>
      <c r="J123" s="558">
        <f t="shared" si="24"/>
        <v>0</v>
      </c>
      <c r="K123" s="505"/>
    </row>
    <row r="124" spans="1:11" s="600" customFormat="1" ht="12.75">
      <c r="A124" s="660"/>
      <c r="B124" s="654"/>
      <c r="C124" s="655" t="s">
        <v>351</v>
      </c>
      <c r="D124" s="649" t="s">
        <v>352</v>
      </c>
      <c r="E124" s="650">
        <v>0</v>
      </c>
      <c r="F124" s="579">
        <v>6471</v>
      </c>
      <c r="G124" s="579">
        <v>17968.06</v>
      </c>
      <c r="H124" s="628">
        <f>G124/F124*100</f>
        <v>277.6705300571782</v>
      </c>
      <c r="I124" s="579">
        <f>G124</f>
        <v>17968.06</v>
      </c>
      <c r="J124" s="520">
        <v>0</v>
      </c>
      <c r="K124" s="599"/>
    </row>
    <row r="125" spans="1:11" s="506" customFormat="1" ht="38.25">
      <c r="A125" s="570"/>
      <c r="B125" s="852">
        <v>85212</v>
      </c>
      <c r="C125" s="853"/>
      <c r="D125" s="627" t="s">
        <v>0</v>
      </c>
      <c r="E125" s="582">
        <f aca="true" t="shared" si="25" ref="E125:J125">SUM(E126:E127)</f>
        <v>1740000</v>
      </c>
      <c r="F125" s="582">
        <f t="shared" si="25"/>
        <v>1740000</v>
      </c>
      <c r="G125" s="582">
        <f t="shared" si="25"/>
        <v>1727728.77</v>
      </c>
      <c r="H125" s="582">
        <f t="shared" si="15"/>
        <v>99.29475689655173</v>
      </c>
      <c r="I125" s="582">
        <f t="shared" si="25"/>
        <v>1727728.77</v>
      </c>
      <c r="J125" s="583">
        <f t="shared" si="25"/>
        <v>0</v>
      </c>
      <c r="K125" s="505"/>
    </row>
    <row r="126" spans="1:11" s="506" customFormat="1" ht="33.75">
      <c r="A126" s="539"/>
      <c r="B126" s="661"/>
      <c r="C126" s="662" t="s">
        <v>1</v>
      </c>
      <c r="D126" s="568" t="s">
        <v>456</v>
      </c>
      <c r="E126" s="518">
        <v>1740000</v>
      </c>
      <c r="F126" s="518">
        <v>1740000</v>
      </c>
      <c r="G126" s="518">
        <v>1716344.79</v>
      </c>
      <c r="H126" s="519">
        <f t="shared" si="15"/>
        <v>98.6405051724138</v>
      </c>
      <c r="I126" s="518">
        <f>G126</f>
        <v>1716344.79</v>
      </c>
      <c r="J126" s="524">
        <v>0</v>
      </c>
      <c r="K126" s="505"/>
    </row>
    <row r="127" spans="1:11" s="506" customFormat="1" ht="24" customHeight="1">
      <c r="A127" s="539"/>
      <c r="B127" s="636"/>
      <c r="C127" s="662" t="s">
        <v>262</v>
      </c>
      <c r="D127" s="568" t="s">
        <v>344</v>
      </c>
      <c r="E127" s="518">
        <v>0</v>
      </c>
      <c r="F127" s="518">
        <v>0</v>
      </c>
      <c r="G127" s="518">
        <v>11383.98</v>
      </c>
      <c r="H127" s="519"/>
      <c r="I127" s="518">
        <f>G127</f>
        <v>11383.98</v>
      </c>
      <c r="J127" s="524">
        <v>0</v>
      </c>
      <c r="K127" s="505"/>
    </row>
    <row r="128" spans="1:11" s="506" customFormat="1" ht="63.75">
      <c r="A128" s="539"/>
      <c r="B128" s="852">
        <v>85213</v>
      </c>
      <c r="C128" s="853"/>
      <c r="D128" s="593" t="s">
        <v>4</v>
      </c>
      <c r="E128" s="521">
        <f>SUM(E129:E130)</f>
        <v>18000</v>
      </c>
      <c r="F128" s="521">
        <f>SUM(F129:F130)</f>
        <v>19202</v>
      </c>
      <c r="G128" s="521">
        <f>SUM(G129:G130)</f>
        <v>18988</v>
      </c>
      <c r="H128" s="521">
        <f t="shared" si="15"/>
        <v>98.88553275700448</v>
      </c>
      <c r="I128" s="521">
        <f>SUM(I129:I130)</f>
        <v>18988</v>
      </c>
      <c r="J128" s="558">
        <f>SUM(J129:J130)</f>
        <v>0</v>
      </c>
      <c r="K128" s="505"/>
    </row>
    <row r="129" spans="1:11" s="506" customFormat="1" ht="33.75" customHeight="1">
      <c r="A129" s="539"/>
      <c r="B129" s="533"/>
      <c r="C129" s="643" t="s">
        <v>1</v>
      </c>
      <c r="D129" s="567" t="s">
        <v>456</v>
      </c>
      <c r="E129" s="518">
        <v>7000</v>
      </c>
      <c r="F129" s="518">
        <v>7000</v>
      </c>
      <c r="G129" s="518">
        <v>6786</v>
      </c>
      <c r="H129" s="519">
        <f t="shared" si="15"/>
        <v>96.94285714285714</v>
      </c>
      <c r="I129" s="518">
        <f>G129</f>
        <v>6786</v>
      </c>
      <c r="J129" s="524">
        <v>0</v>
      </c>
      <c r="K129" s="505"/>
    </row>
    <row r="130" spans="1:11" s="506" customFormat="1" ht="22.5">
      <c r="A130" s="539"/>
      <c r="B130" s="636"/>
      <c r="C130" s="662" t="s">
        <v>2</v>
      </c>
      <c r="D130" s="567" t="s">
        <v>3</v>
      </c>
      <c r="E130" s="621">
        <v>11000</v>
      </c>
      <c r="F130" s="518">
        <v>12202</v>
      </c>
      <c r="G130" s="518">
        <v>12202</v>
      </c>
      <c r="H130" s="519">
        <f t="shared" si="15"/>
        <v>100</v>
      </c>
      <c r="I130" s="518">
        <f>G130</f>
        <v>12202</v>
      </c>
      <c r="J130" s="524">
        <v>0</v>
      </c>
      <c r="K130" s="505"/>
    </row>
    <row r="131" spans="1:11" s="506" customFormat="1" ht="25.5">
      <c r="A131" s="539"/>
      <c r="B131" s="842">
        <v>85214</v>
      </c>
      <c r="C131" s="860"/>
      <c r="D131" s="564" t="s">
        <v>5</v>
      </c>
      <c r="E131" s="521">
        <f aca="true" t="shared" si="26" ref="E131:J131">E132</f>
        <v>145000</v>
      </c>
      <c r="F131" s="521">
        <f t="shared" si="26"/>
        <v>145370</v>
      </c>
      <c r="G131" s="521">
        <f t="shared" si="26"/>
        <v>145369.17</v>
      </c>
      <c r="H131" s="521">
        <f t="shared" si="15"/>
        <v>99.99942904313133</v>
      </c>
      <c r="I131" s="521">
        <f t="shared" si="26"/>
        <v>145369.17</v>
      </c>
      <c r="J131" s="558">
        <f t="shared" si="26"/>
        <v>0</v>
      </c>
      <c r="K131" s="505"/>
    </row>
    <row r="132" spans="1:11" s="506" customFormat="1" ht="22.5">
      <c r="A132" s="539"/>
      <c r="B132" s="565"/>
      <c r="C132" s="536" t="s">
        <v>2</v>
      </c>
      <c r="D132" s="567" t="s">
        <v>3</v>
      </c>
      <c r="E132" s="538">
        <v>145000</v>
      </c>
      <c r="F132" s="518">
        <v>145370</v>
      </c>
      <c r="G132" s="518">
        <v>145369.17</v>
      </c>
      <c r="H132" s="519">
        <f>G132/F132*100</f>
        <v>99.99942904313133</v>
      </c>
      <c r="I132" s="518">
        <f>G132</f>
        <v>145369.17</v>
      </c>
      <c r="J132" s="524">
        <v>0</v>
      </c>
      <c r="K132" s="505"/>
    </row>
    <row r="133" spans="1:11" s="506" customFormat="1" ht="12.75">
      <c r="A133" s="539"/>
      <c r="B133" s="861">
        <v>85216</v>
      </c>
      <c r="C133" s="861"/>
      <c r="D133" s="528" t="s">
        <v>6</v>
      </c>
      <c r="E133" s="521">
        <f>SUM(E134)</f>
        <v>112000</v>
      </c>
      <c r="F133" s="521">
        <f>SUM(F134)</f>
        <v>152099</v>
      </c>
      <c r="G133" s="521">
        <f>SUM(G134)</f>
        <v>152099</v>
      </c>
      <c r="H133" s="521">
        <f>G133/F133*100</f>
        <v>100</v>
      </c>
      <c r="I133" s="521">
        <f>SUM(I134)</f>
        <v>152099</v>
      </c>
      <c r="J133" s="558">
        <f>SUM(J134)</f>
        <v>0</v>
      </c>
      <c r="K133" s="505"/>
    </row>
    <row r="134" spans="1:11" s="506" customFormat="1" ht="22.5">
      <c r="A134" s="539"/>
      <c r="B134" s="636"/>
      <c r="C134" s="536" t="s">
        <v>2</v>
      </c>
      <c r="D134" s="567" t="s">
        <v>3</v>
      </c>
      <c r="E134" s="518">
        <v>112000</v>
      </c>
      <c r="F134" s="518">
        <v>152099</v>
      </c>
      <c r="G134" s="518">
        <v>152099</v>
      </c>
      <c r="H134" s="519">
        <f>G134/F134*100</f>
        <v>100</v>
      </c>
      <c r="I134" s="518">
        <f>G134</f>
        <v>152099</v>
      </c>
      <c r="J134" s="524">
        <v>0</v>
      </c>
      <c r="K134" s="505"/>
    </row>
    <row r="135" spans="1:11" s="506" customFormat="1" ht="12.75">
      <c r="A135" s="539"/>
      <c r="B135" s="842">
        <v>85219</v>
      </c>
      <c r="C135" s="843"/>
      <c r="D135" s="663" t="s">
        <v>7</v>
      </c>
      <c r="E135" s="521">
        <f>SUM(E136:E139)</f>
        <v>106000</v>
      </c>
      <c r="F135" s="521">
        <f>SUM(F136:F139)</f>
        <v>119484</v>
      </c>
      <c r="G135" s="521">
        <f>SUM(G136:G139)</f>
        <v>123339.24</v>
      </c>
      <c r="H135" s="521">
        <f>G135/F135*100</f>
        <v>103.22657426935824</v>
      </c>
      <c r="I135" s="521">
        <f>SUM(I136:I139)</f>
        <v>123339.24</v>
      </c>
      <c r="J135" s="558">
        <f>SUM(J136:J139)</f>
        <v>0</v>
      </c>
      <c r="K135" s="505"/>
    </row>
    <row r="136" spans="1:11" s="506" customFormat="1" ht="12.75">
      <c r="A136" s="539"/>
      <c r="B136" s="565"/>
      <c r="C136" s="664" t="s">
        <v>338</v>
      </c>
      <c r="D136" s="665" t="s">
        <v>339</v>
      </c>
      <c r="E136" s="519">
        <v>0</v>
      </c>
      <c r="F136" s="519">
        <v>0</v>
      </c>
      <c r="G136" s="519">
        <v>44</v>
      </c>
      <c r="H136" s="519"/>
      <c r="I136" s="519">
        <f>G136</f>
        <v>44</v>
      </c>
      <c r="J136" s="666">
        <v>0</v>
      </c>
      <c r="K136" s="505"/>
    </row>
    <row r="137" spans="1:11" s="506" customFormat="1" ht="12.75">
      <c r="A137" s="539"/>
      <c r="B137" s="565"/>
      <c r="C137" s="667" t="s">
        <v>363</v>
      </c>
      <c r="D137" s="668" t="s">
        <v>364</v>
      </c>
      <c r="E137" s="519">
        <v>0</v>
      </c>
      <c r="F137" s="519">
        <v>0</v>
      </c>
      <c r="G137" s="519">
        <v>3748.2</v>
      </c>
      <c r="H137" s="519"/>
      <c r="I137" s="519">
        <f>G137</f>
        <v>3748.2</v>
      </c>
      <c r="J137" s="666">
        <v>0</v>
      </c>
      <c r="K137" s="505"/>
    </row>
    <row r="138" spans="1:11" s="506" customFormat="1" ht="12.75">
      <c r="A138" s="539"/>
      <c r="B138" s="565"/>
      <c r="C138" s="667" t="s">
        <v>351</v>
      </c>
      <c r="D138" s="668" t="s">
        <v>352</v>
      </c>
      <c r="E138" s="519">
        <v>0</v>
      </c>
      <c r="F138" s="519">
        <v>0</v>
      </c>
      <c r="G138" s="519">
        <v>63.04</v>
      </c>
      <c r="H138" s="519"/>
      <c r="I138" s="519">
        <f>G138</f>
        <v>63.04</v>
      </c>
      <c r="J138" s="666">
        <v>0</v>
      </c>
      <c r="K138" s="505"/>
    </row>
    <row r="139" spans="1:11" s="506" customFormat="1" ht="22.5">
      <c r="A139" s="539"/>
      <c r="B139" s="527"/>
      <c r="C139" s="669" t="s">
        <v>2</v>
      </c>
      <c r="D139" s="567" t="s">
        <v>3</v>
      </c>
      <c r="E139" s="518">
        <v>106000</v>
      </c>
      <c r="F139" s="518">
        <v>119484</v>
      </c>
      <c r="G139" s="518">
        <v>119484</v>
      </c>
      <c r="H139" s="519">
        <f aca="true" t="shared" si="27" ref="H139:H144">G139/F139*100</f>
        <v>100</v>
      </c>
      <c r="I139" s="518">
        <f>G139</f>
        <v>119484</v>
      </c>
      <c r="J139" s="524">
        <v>0</v>
      </c>
      <c r="K139" s="505"/>
    </row>
    <row r="140" spans="1:11" s="506" customFormat="1" ht="12.75">
      <c r="A140" s="539"/>
      <c r="B140" s="842">
        <v>85295</v>
      </c>
      <c r="C140" s="843"/>
      <c r="D140" s="663" t="s">
        <v>331</v>
      </c>
      <c r="E140" s="521">
        <f aca="true" t="shared" si="28" ref="E140:J140">E141</f>
        <v>0</v>
      </c>
      <c r="F140" s="521">
        <f t="shared" si="28"/>
        <v>98826</v>
      </c>
      <c r="G140" s="521">
        <f t="shared" si="28"/>
        <v>98826</v>
      </c>
      <c r="H140" s="521">
        <f t="shared" si="27"/>
        <v>100</v>
      </c>
      <c r="I140" s="521">
        <f t="shared" si="28"/>
        <v>98826</v>
      </c>
      <c r="J140" s="558">
        <f t="shared" si="28"/>
        <v>0</v>
      </c>
      <c r="K140" s="505"/>
    </row>
    <row r="141" spans="1:11" s="506" customFormat="1" ht="22.5">
      <c r="A141" s="514"/>
      <c r="B141" s="670"/>
      <c r="C141" s="664" t="s">
        <v>2</v>
      </c>
      <c r="D141" s="567" t="s">
        <v>3</v>
      </c>
      <c r="E141" s="519">
        <v>0</v>
      </c>
      <c r="F141" s="519">
        <v>98826</v>
      </c>
      <c r="G141" s="519">
        <v>98826</v>
      </c>
      <c r="H141" s="521">
        <f t="shared" si="27"/>
        <v>100</v>
      </c>
      <c r="I141" s="519">
        <f>G141</f>
        <v>98826</v>
      </c>
      <c r="J141" s="666">
        <v>0</v>
      </c>
      <c r="K141" s="505"/>
    </row>
    <row r="142" spans="1:11" s="506" customFormat="1" ht="25.5">
      <c r="A142" s="514">
        <v>853</v>
      </c>
      <c r="B142" s="526"/>
      <c r="C142" s="527"/>
      <c r="D142" s="663" t="s">
        <v>371</v>
      </c>
      <c r="E142" s="521">
        <f>E143</f>
        <v>77490.43000000001</v>
      </c>
      <c r="F142" s="521">
        <f>F143</f>
        <v>620751.2</v>
      </c>
      <c r="G142" s="521">
        <f>G143</f>
        <v>599841.7999999999</v>
      </c>
      <c r="H142" s="521">
        <f t="shared" si="27"/>
        <v>96.6315973291715</v>
      </c>
      <c r="I142" s="521">
        <f>I143</f>
        <v>599841.7999999999</v>
      </c>
      <c r="J142" s="558">
        <f>J143</f>
        <v>0</v>
      </c>
      <c r="K142" s="531">
        <f>I142+J142</f>
        <v>599841.7999999999</v>
      </c>
    </row>
    <row r="143" spans="1:11" s="506" customFormat="1" ht="12.75">
      <c r="A143" s="539"/>
      <c r="B143" s="856">
        <v>85395</v>
      </c>
      <c r="C143" s="857"/>
      <c r="D143" s="642" t="s">
        <v>331</v>
      </c>
      <c r="E143" s="521">
        <f>SUM(E144:E146)</f>
        <v>77490.43000000001</v>
      </c>
      <c r="F143" s="521">
        <f>SUM(F144:F146)</f>
        <v>620751.2</v>
      </c>
      <c r="G143" s="521">
        <f>SUM(G144:G146)</f>
        <v>599841.7999999999</v>
      </c>
      <c r="H143" s="521">
        <f t="shared" si="27"/>
        <v>96.6315973291715</v>
      </c>
      <c r="I143" s="521">
        <f>SUM(I144:I146)</f>
        <v>599841.7999999999</v>
      </c>
      <c r="J143" s="558">
        <f>SUM(J145:J146)</f>
        <v>0</v>
      </c>
      <c r="K143" s="505"/>
    </row>
    <row r="144" spans="1:11" s="506" customFormat="1" ht="45">
      <c r="A144" s="539"/>
      <c r="B144" s="565"/>
      <c r="C144" s="671">
        <v>2007</v>
      </c>
      <c r="D144" s="537" t="s">
        <v>123</v>
      </c>
      <c r="E144" s="519">
        <v>0</v>
      </c>
      <c r="F144" s="519">
        <v>540419.25</v>
      </c>
      <c r="G144" s="519">
        <v>536802.32</v>
      </c>
      <c r="H144" s="519">
        <f t="shared" si="27"/>
        <v>99.33071777143392</v>
      </c>
      <c r="I144" s="519">
        <f>G144</f>
        <v>536802.32</v>
      </c>
      <c r="J144" s="666">
        <v>0</v>
      </c>
      <c r="K144" s="505"/>
    </row>
    <row r="145" spans="1:11" s="506" customFormat="1" ht="12.75">
      <c r="A145" s="539"/>
      <c r="B145" s="565"/>
      <c r="C145" s="671">
        <v>2008</v>
      </c>
      <c r="D145" s="537" t="s">
        <v>546</v>
      </c>
      <c r="E145" s="519">
        <v>73181.97</v>
      </c>
      <c r="F145" s="519">
        <v>0</v>
      </c>
      <c r="G145" s="519">
        <v>0</v>
      </c>
      <c r="H145" s="519"/>
      <c r="I145" s="519">
        <f>G145</f>
        <v>0</v>
      </c>
      <c r="J145" s="666">
        <v>0</v>
      </c>
      <c r="K145" s="505"/>
    </row>
    <row r="146" spans="1:11" s="506" customFormat="1" ht="45">
      <c r="A146" s="514"/>
      <c r="B146" s="636"/>
      <c r="C146" s="645">
        <v>2009</v>
      </c>
      <c r="D146" s="537" t="s">
        <v>123</v>
      </c>
      <c r="E146" s="579">
        <v>4308.46</v>
      </c>
      <c r="F146" s="579">
        <v>80331.95</v>
      </c>
      <c r="G146" s="579">
        <v>63039.48</v>
      </c>
      <c r="H146" s="580">
        <f aca="true" t="shared" si="29" ref="H146:H152">G146/F146*100</f>
        <v>78.47373305390944</v>
      </c>
      <c r="I146" s="579">
        <f>G146</f>
        <v>63039.48</v>
      </c>
      <c r="J146" s="520">
        <v>0</v>
      </c>
      <c r="K146" s="505"/>
    </row>
    <row r="147" spans="1:11" s="506" customFormat="1" ht="12.75" customHeight="1">
      <c r="A147" s="590">
        <v>854</v>
      </c>
      <c r="B147" s="672"/>
      <c r="C147" s="670"/>
      <c r="D147" s="581" t="s">
        <v>125</v>
      </c>
      <c r="E147" s="582">
        <f>E148</f>
        <v>0</v>
      </c>
      <c r="F147" s="582">
        <f>F148</f>
        <v>139422</v>
      </c>
      <c r="G147" s="582">
        <f>G148</f>
        <v>68952.8</v>
      </c>
      <c r="H147" s="582">
        <f t="shared" si="29"/>
        <v>49.45618338569236</v>
      </c>
      <c r="I147" s="582">
        <f>I148</f>
        <v>68952.8</v>
      </c>
      <c r="J147" s="583">
        <f>J148</f>
        <v>0</v>
      </c>
      <c r="K147" s="531">
        <f>I147+J147</f>
        <v>68952.8</v>
      </c>
    </row>
    <row r="148" spans="1:11" s="506" customFormat="1" ht="12.75">
      <c r="A148" s="539"/>
      <c r="B148" s="856">
        <v>85415</v>
      </c>
      <c r="C148" s="857"/>
      <c r="D148" s="642" t="s">
        <v>372</v>
      </c>
      <c r="E148" s="521">
        <f>SUM(E149:E149)</f>
        <v>0</v>
      </c>
      <c r="F148" s="521">
        <f>SUM(F149:F149)</f>
        <v>139422</v>
      </c>
      <c r="G148" s="521">
        <f>SUM(G149:G149)</f>
        <v>68952.8</v>
      </c>
      <c r="H148" s="521">
        <f t="shared" si="29"/>
        <v>49.45618338569236</v>
      </c>
      <c r="I148" s="521">
        <f>I149</f>
        <v>68952.8</v>
      </c>
      <c r="J148" s="558">
        <f>J149</f>
        <v>0</v>
      </c>
      <c r="K148" s="505"/>
    </row>
    <row r="149" spans="1:11" s="506" customFormat="1" ht="22.5">
      <c r="A149" s="514"/>
      <c r="B149" s="527"/>
      <c r="C149" s="673">
        <v>2030</v>
      </c>
      <c r="D149" s="567" t="s">
        <v>3</v>
      </c>
      <c r="E149" s="519">
        <v>0</v>
      </c>
      <c r="F149" s="519">
        <v>139422</v>
      </c>
      <c r="G149" s="519">
        <v>68952.8</v>
      </c>
      <c r="H149" s="519">
        <f t="shared" si="29"/>
        <v>49.45618338569236</v>
      </c>
      <c r="I149" s="519">
        <f>G149</f>
        <v>68952.8</v>
      </c>
      <c r="J149" s="666">
        <v>0</v>
      </c>
      <c r="K149" s="505"/>
    </row>
    <row r="150" spans="1:11" s="506" customFormat="1" ht="25.5">
      <c r="A150" s="514">
        <v>900</v>
      </c>
      <c r="B150" s="556"/>
      <c r="C150" s="540"/>
      <c r="D150" s="674" t="s">
        <v>8</v>
      </c>
      <c r="E150" s="547">
        <f>E151+E154+E156+E159+E163</f>
        <v>2402400</v>
      </c>
      <c r="F150" s="547">
        <f>F151+F154+F156+F159+F163</f>
        <v>2136588.68</v>
      </c>
      <c r="G150" s="547">
        <f>G151+G154+G156+G159+G163</f>
        <v>1940558.16</v>
      </c>
      <c r="H150" s="521">
        <f t="shared" si="29"/>
        <v>90.82506980239171</v>
      </c>
      <c r="I150" s="547">
        <f>I151+I154+I156+I159+I163</f>
        <v>290283.16</v>
      </c>
      <c r="J150" s="548">
        <f>J151+J154+J156+J159+J163</f>
        <v>1650275</v>
      </c>
      <c r="K150" s="531">
        <f>I150+J150</f>
        <v>1940558.16</v>
      </c>
    </row>
    <row r="151" spans="1:11" s="506" customFormat="1" ht="12.75">
      <c r="A151" s="539"/>
      <c r="B151" s="856">
        <v>90001</v>
      </c>
      <c r="C151" s="857"/>
      <c r="D151" s="675" t="s">
        <v>9</v>
      </c>
      <c r="E151" s="547">
        <f>SUM(E152:E153)</f>
        <v>2122400</v>
      </c>
      <c r="F151" s="521">
        <f>SUM(F152:F153)</f>
        <v>1845763</v>
      </c>
      <c r="G151" s="521">
        <f>SUM(G152:G153)</f>
        <v>1650275</v>
      </c>
      <c r="H151" s="521">
        <f t="shared" si="29"/>
        <v>89.40882442653798</v>
      </c>
      <c r="I151" s="521">
        <f>I153</f>
        <v>0</v>
      </c>
      <c r="J151" s="558">
        <f>SUM(J152:J153)</f>
        <v>1650275</v>
      </c>
      <c r="K151" s="505"/>
    </row>
    <row r="152" spans="1:11" s="506" customFormat="1" ht="45">
      <c r="A152" s="539"/>
      <c r="B152" s="565"/>
      <c r="C152" s="673">
        <v>6207</v>
      </c>
      <c r="D152" s="537" t="s">
        <v>547</v>
      </c>
      <c r="E152" s="676">
        <v>0</v>
      </c>
      <c r="F152" s="519">
        <v>1845763</v>
      </c>
      <c r="G152" s="519">
        <v>1650275</v>
      </c>
      <c r="H152" s="519">
        <f t="shared" si="29"/>
        <v>89.40882442653798</v>
      </c>
      <c r="I152" s="519">
        <v>0</v>
      </c>
      <c r="J152" s="666">
        <f>G152</f>
        <v>1650275</v>
      </c>
      <c r="K152" s="505"/>
    </row>
    <row r="153" spans="1:11" s="506" customFormat="1" ht="12.75">
      <c r="A153" s="539"/>
      <c r="B153" s="611"/>
      <c r="C153" s="662" t="s">
        <v>436</v>
      </c>
      <c r="D153" s="537" t="s">
        <v>546</v>
      </c>
      <c r="E153" s="538">
        <v>2122400</v>
      </c>
      <c r="F153" s="518">
        <v>0</v>
      </c>
      <c r="G153" s="518">
        <v>0</v>
      </c>
      <c r="H153" s="521"/>
      <c r="I153" s="518">
        <v>0</v>
      </c>
      <c r="J153" s="524">
        <f>G153</f>
        <v>0</v>
      </c>
      <c r="K153" s="505"/>
    </row>
    <row r="154" spans="1:11" s="506" customFormat="1" ht="12.75">
      <c r="A154" s="539"/>
      <c r="B154" s="856">
        <v>90013</v>
      </c>
      <c r="C154" s="857"/>
      <c r="D154" s="675" t="s">
        <v>10</v>
      </c>
      <c r="E154" s="547">
        <f>E155</f>
        <v>180000</v>
      </c>
      <c r="F154" s="521">
        <f>F155</f>
        <v>196450.68</v>
      </c>
      <c r="G154" s="521">
        <f>G155</f>
        <v>196450.68</v>
      </c>
      <c r="H154" s="521">
        <f>G154/F154*100</f>
        <v>100</v>
      </c>
      <c r="I154" s="521">
        <f>I155</f>
        <v>196450.68</v>
      </c>
      <c r="J154" s="558">
        <f>J155</f>
        <v>0</v>
      </c>
      <c r="K154" s="505"/>
    </row>
    <row r="155" spans="1:11" s="506" customFormat="1" ht="22.5">
      <c r="A155" s="539"/>
      <c r="B155" s="677"/>
      <c r="C155" s="662" t="s">
        <v>413</v>
      </c>
      <c r="D155" s="678" t="s">
        <v>11</v>
      </c>
      <c r="E155" s="538">
        <v>180000</v>
      </c>
      <c r="F155" s="518">
        <v>196450.68</v>
      </c>
      <c r="G155" s="518">
        <v>196450.68</v>
      </c>
      <c r="H155" s="519">
        <f>G155/F155*100</f>
        <v>100</v>
      </c>
      <c r="I155" s="518">
        <f>G155</f>
        <v>196450.68</v>
      </c>
      <c r="J155" s="524">
        <v>0</v>
      </c>
      <c r="K155" s="505"/>
    </row>
    <row r="156" spans="1:11" s="506" customFormat="1" ht="12.75">
      <c r="A156" s="539"/>
      <c r="B156" s="856">
        <v>90017</v>
      </c>
      <c r="C156" s="857"/>
      <c r="D156" s="675" t="s">
        <v>258</v>
      </c>
      <c r="E156" s="547">
        <f>SUM(E157:E158)</f>
        <v>0</v>
      </c>
      <c r="F156" s="547">
        <f>SUM(F157:F158)</f>
        <v>20570.04</v>
      </c>
      <c r="G156" s="547">
        <f>SUM(G157:G158)</f>
        <v>20573.65</v>
      </c>
      <c r="H156" s="521">
        <f>G156/F156*100</f>
        <v>100.01754979572233</v>
      </c>
      <c r="I156" s="547">
        <f>SUM(I157:I158)</f>
        <v>20573.65</v>
      </c>
      <c r="J156" s="548">
        <f>SUM(J157:J158)</f>
        <v>0</v>
      </c>
      <c r="K156" s="505"/>
    </row>
    <row r="157" spans="1:11" s="506" customFormat="1" ht="45">
      <c r="A157" s="539"/>
      <c r="B157" s="610"/>
      <c r="C157" s="662" t="s">
        <v>263</v>
      </c>
      <c r="D157" s="651" t="s">
        <v>548</v>
      </c>
      <c r="E157" s="538">
        <v>0</v>
      </c>
      <c r="F157" s="518">
        <v>0</v>
      </c>
      <c r="G157" s="518">
        <v>3977</v>
      </c>
      <c r="H157" s="519"/>
      <c r="I157" s="518">
        <f>G157</f>
        <v>3977</v>
      </c>
      <c r="J157" s="524">
        <v>0</v>
      </c>
      <c r="K157" s="505"/>
    </row>
    <row r="158" spans="1:11" s="506" customFormat="1" ht="22.5">
      <c r="A158" s="539"/>
      <c r="B158" s="556"/>
      <c r="C158" s="662" t="s">
        <v>422</v>
      </c>
      <c r="D158" s="678" t="s">
        <v>11</v>
      </c>
      <c r="E158" s="538">
        <v>0</v>
      </c>
      <c r="F158" s="518">
        <v>20570.04</v>
      </c>
      <c r="G158" s="518">
        <v>16596.65</v>
      </c>
      <c r="H158" s="519">
        <f>G158/F158*100</f>
        <v>80.68360586561816</v>
      </c>
      <c r="I158" s="518">
        <f>G158</f>
        <v>16596.65</v>
      </c>
      <c r="J158" s="524">
        <v>0</v>
      </c>
      <c r="K158" s="505"/>
    </row>
    <row r="159" spans="1:11" s="506" customFormat="1" ht="25.5">
      <c r="A159" s="539"/>
      <c r="B159" s="856">
        <v>90019</v>
      </c>
      <c r="C159" s="857"/>
      <c r="D159" s="675" t="s">
        <v>136</v>
      </c>
      <c r="E159" s="547">
        <f>SUM(E160:E162)</f>
        <v>0</v>
      </c>
      <c r="F159" s="547">
        <f>SUM(F160:F162)</f>
        <v>73804.95999999999</v>
      </c>
      <c r="G159" s="547">
        <f>SUM(G160:G162)</f>
        <v>73258.83</v>
      </c>
      <c r="H159" s="521">
        <f>G159/F159*100</f>
        <v>99.26003618185013</v>
      </c>
      <c r="I159" s="521">
        <f>SUM(I160:I162)</f>
        <v>73258.83</v>
      </c>
      <c r="J159" s="558">
        <f>SUM(J160:J162)</f>
        <v>0</v>
      </c>
      <c r="K159" s="505"/>
    </row>
    <row r="160" spans="1:11" s="506" customFormat="1" ht="12.75">
      <c r="A160" s="539"/>
      <c r="B160" s="610"/>
      <c r="C160" s="662" t="s">
        <v>338</v>
      </c>
      <c r="D160" s="678" t="s">
        <v>339</v>
      </c>
      <c r="E160" s="538">
        <v>0</v>
      </c>
      <c r="F160" s="518">
        <v>25000</v>
      </c>
      <c r="G160" s="518">
        <v>24025.88</v>
      </c>
      <c r="H160" s="519">
        <f>G160/F160*100</f>
        <v>96.10352</v>
      </c>
      <c r="I160" s="518">
        <f>G160</f>
        <v>24025.88</v>
      </c>
      <c r="J160" s="524">
        <v>0</v>
      </c>
      <c r="K160" s="505"/>
    </row>
    <row r="161" spans="1:11" s="506" customFormat="1" ht="12.75">
      <c r="A161" s="539"/>
      <c r="B161" s="563"/>
      <c r="C161" s="662" t="s">
        <v>349</v>
      </c>
      <c r="D161" s="678" t="s">
        <v>350</v>
      </c>
      <c r="E161" s="538">
        <v>0</v>
      </c>
      <c r="F161" s="518">
        <v>0</v>
      </c>
      <c r="G161" s="518">
        <v>427.99</v>
      </c>
      <c r="H161" s="519"/>
      <c r="I161" s="518">
        <f>G161</f>
        <v>427.99</v>
      </c>
      <c r="J161" s="524">
        <v>0</v>
      </c>
      <c r="K161" s="505"/>
    </row>
    <row r="162" spans="1:11" s="506" customFormat="1" ht="12.75">
      <c r="A162" s="539"/>
      <c r="B162" s="556"/>
      <c r="C162" s="662" t="s">
        <v>351</v>
      </c>
      <c r="D162" s="678" t="s">
        <v>352</v>
      </c>
      <c r="E162" s="538">
        <v>0</v>
      </c>
      <c r="F162" s="518">
        <v>48804.96</v>
      </c>
      <c r="G162" s="518">
        <v>48804.96</v>
      </c>
      <c r="H162" s="519">
        <f>G162/F162*100</f>
        <v>100</v>
      </c>
      <c r="I162" s="518">
        <f>G162</f>
        <v>48804.96</v>
      </c>
      <c r="J162" s="524">
        <v>0</v>
      </c>
      <c r="K162" s="505"/>
    </row>
    <row r="163" spans="1:11" s="506" customFormat="1" ht="12.75">
      <c r="A163" s="539"/>
      <c r="B163" s="856">
        <v>90095</v>
      </c>
      <c r="C163" s="857"/>
      <c r="D163" s="675" t="s">
        <v>331</v>
      </c>
      <c r="E163" s="547">
        <f>E164</f>
        <v>100000</v>
      </c>
      <c r="F163" s="521">
        <f>F164</f>
        <v>0</v>
      </c>
      <c r="G163" s="521">
        <f>G164</f>
        <v>0</v>
      </c>
      <c r="H163" s="521">
        <v>0</v>
      </c>
      <c r="I163" s="521">
        <f>I164</f>
        <v>0</v>
      </c>
      <c r="J163" s="558">
        <f>J164</f>
        <v>0</v>
      </c>
      <c r="K163" s="505"/>
    </row>
    <row r="164" spans="1:11" s="506" customFormat="1" ht="12.75">
      <c r="A164" s="514"/>
      <c r="B164" s="677"/>
      <c r="C164" s="662" t="s">
        <v>436</v>
      </c>
      <c r="D164" s="537" t="s">
        <v>546</v>
      </c>
      <c r="E164" s="538">
        <v>100000</v>
      </c>
      <c r="F164" s="518">
        <v>0</v>
      </c>
      <c r="G164" s="518">
        <v>0</v>
      </c>
      <c r="H164" s="519"/>
      <c r="I164" s="518">
        <v>0</v>
      </c>
      <c r="J164" s="524">
        <f>G164</f>
        <v>0</v>
      </c>
      <c r="K164" s="505"/>
    </row>
    <row r="165" spans="1:11" s="506" customFormat="1" ht="25.5">
      <c r="A165" s="514">
        <v>921</v>
      </c>
      <c r="B165" s="556"/>
      <c r="C165" s="540"/>
      <c r="D165" s="674" t="s">
        <v>13</v>
      </c>
      <c r="E165" s="547">
        <f aca="true" t="shared" si="30" ref="E165:J165">E166</f>
        <v>460000</v>
      </c>
      <c r="F165" s="521">
        <f t="shared" si="30"/>
        <v>325000</v>
      </c>
      <c r="G165" s="521">
        <f t="shared" si="30"/>
        <v>0</v>
      </c>
      <c r="H165" s="521">
        <f>G165/F165*100</f>
        <v>0</v>
      </c>
      <c r="I165" s="521">
        <f t="shared" si="30"/>
        <v>0</v>
      </c>
      <c r="J165" s="558">
        <f t="shared" si="30"/>
        <v>0</v>
      </c>
      <c r="K165" s="505"/>
    </row>
    <row r="166" spans="1:11" s="506" customFormat="1" ht="12.75">
      <c r="A166" s="539"/>
      <c r="B166" s="856">
        <v>92109</v>
      </c>
      <c r="C166" s="857"/>
      <c r="D166" s="675" t="s">
        <v>12</v>
      </c>
      <c r="E166" s="547">
        <f aca="true" t="shared" si="31" ref="E166:J166">SUM(E167:E168)</f>
        <v>460000</v>
      </c>
      <c r="F166" s="547">
        <f t="shared" si="31"/>
        <v>325000</v>
      </c>
      <c r="G166" s="547">
        <f t="shared" si="31"/>
        <v>0</v>
      </c>
      <c r="H166" s="521">
        <f>G166/F166*100</f>
        <v>0</v>
      </c>
      <c r="I166" s="547">
        <f t="shared" si="31"/>
        <v>0</v>
      </c>
      <c r="J166" s="548">
        <f t="shared" si="31"/>
        <v>0</v>
      </c>
      <c r="K166" s="505"/>
    </row>
    <row r="167" spans="1:11" s="506" customFormat="1" ht="45">
      <c r="A167" s="539"/>
      <c r="B167" s="679"/>
      <c r="C167" s="680">
        <v>6207</v>
      </c>
      <c r="D167" s="537" t="s">
        <v>547</v>
      </c>
      <c r="E167" s="681">
        <v>0</v>
      </c>
      <c r="F167" s="682">
        <v>325000</v>
      </c>
      <c r="G167" s="682">
        <v>0</v>
      </c>
      <c r="H167" s="682"/>
      <c r="I167" s="682">
        <v>0</v>
      </c>
      <c r="J167" s="683">
        <f>G167</f>
        <v>0</v>
      </c>
      <c r="K167" s="505"/>
    </row>
    <row r="168" spans="1:11" s="506" customFormat="1" ht="13.5" thickBot="1">
      <c r="A168" s="684"/>
      <c r="B168" s="685"/>
      <c r="C168" s="686" t="s">
        <v>436</v>
      </c>
      <c r="D168" s="537" t="s">
        <v>546</v>
      </c>
      <c r="E168" s="687">
        <v>460000</v>
      </c>
      <c r="F168" s="688">
        <v>0</v>
      </c>
      <c r="G168" s="688">
        <v>0</v>
      </c>
      <c r="H168" s="689"/>
      <c r="I168" s="688">
        <v>0</v>
      </c>
      <c r="J168" s="690">
        <f>G168</f>
        <v>0</v>
      </c>
      <c r="K168" s="505"/>
    </row>
    <row r="169" spans="1:11" s="698" customFormat="1" ht="16.5" thickBot="1">
      <c r="A169" s="691"/>
      <c r="B169" s="692"/>
      <c r="C169" s="692"/>
      <c r="D169" s="693" t="s">
        <v>327</v>
      </c>
      <c r="E169" s="694">
        <f>E7+E10+E13+E21+E25+E38+E45+E62+E69+E102+E111+E122+E142+E147+E150+E165</f>
        <v>18208294.43</v>
      </c>
      <c r="F169" s="694">
        <f>F7+F10+F13+F21+F25+F38+F45+F62+F69+F102+F111+F122+F142+F147+F150+F165</f>
        <v>18959580.94</v>
      </c>
      <c r="G169" s="694">
        <f>G7+G10+G13+G21+G25+G38+G45+G62+G69+G102+G111+G122+G142+G147+G150+G165</f>
        <v>17345752.63</v>
      </c>
      <c r="H169" s="695">
        <f>G169/F169*100</f>
        <v>91.48805917648092</v>
      </c>
      <c r="I169" s="694">
        <f>I7+I10+I13+I21+I25+I38+I45+I62+I69+I102+I111+I122+I142+I147+I150+I165</f>
        <v>15109670.210000003</v>
      </c>
      <c r="J169" s="696">
        <f>J7+J10+J13+J21+J25+J38+J45+J62+J69+J102+J111+J122+J142+J147+J150+J165</f>
        <v>2236082.42</v>
      </c>
      <c r="K169" s="697">
        <f>I169+J169</f>
        <v>17345752.630000003</v>
      </c>
    </row>
    <row r="170" spans="1:11" s="87" customFormat="1" ht="12.75">
      <c r="A170" s="89"/>
      <c r="B170" s="90"/>
      <c r="C170" s="90"/>
      <c r="D170" s="16"/>
      <c r="E170" s="17"/>
      <c r="F170" s="61"/>
      <c r="G170" s="61"/>
      <c r="H170" s="63"/>
      <c r="I170" s="61"/>
      <c r="J170" s="61"/>
      <c r="K170" s="129"/>
    </row>
    <row r="171" spans="1:11" s="87" customFormat="1" ht="12.75">
      <c r="A171" s="89"/>
      <c r="B171" s="90"/>
      <c r="C171" s="90"/>
      <c r="D171" s="16"/>
      <c r="E171" s="17"/>
      <c r="F171" s="61"/>
      <c r="G171" s="61"/>
      <c r="H171" s="63"/>
      <c r="I171" s="61"/>
      <c r="J171" s="61"/>
      <c r="K171" s="129"/>
    </row>
    <row r="172" spans="1:11" s="87" customFormat="1" ht="12.75">
      <c r="A172" s="89"/>
      <c r="B172" s="90"/>
      <c r="C172" s="90"/>
      <c r="D172" s="16"/>
      <c r="E172" s="17"/>
      <c r="F172" s="61"/>
      <c r="G172" s="61"/>
      <c r="H172" s="63"/>
      <c r="I172" s="61"/>
      <c r="J172" s="61"/>
      <c r="K172" s="129"/>
    </row>
    <row r="173" spans="1:11" s="87" customFormat="1" ht="25.5" customHeight="1" thickBot="1">
      <c r="A173" s="89"/>
      <c r="B173" s="89"/>
      <c r="C173" s="88"/>
      <c r="D173" s="848" t="s">
        <v>19</v>
      </c>
      <c r="E173" s="848"/>
      <c r="F173" s="848"/>
      <c r="G173" s="62"/>
      <c r="H173" s="63"/>
      <c r="I173" s="62"/>
      <c r="J173" s="62"/>
      <c r="K173" s="129"/>
    </row>
    <row r="174" spans="1:11" s="87" customFormat="1" ht="18" customHeight="1">
      <c r="A174" s="89"/>
      <c r="B174" s="88"/>
      <c r="C174" s="869" t="s">
        <v>268</v>
      </c>
      <c r="D174" s="871" t="s">
        <v>373</v>
      </c>
      <c r="E174" s="838" t="s">
        <v>441</v>
      </c>
      <c r="F174" s="844" t="s">
        <v>442</v>
      </c>
      <c r="G174" s="846" t="s">
        <v>443</v>
      </c>
      <c r="H174" s="864" t="s">
        <v>428</v>
      </c>
      <c r="I174" s="874" t="s">
        <v>315</v>
      </c>
      <c r="J174" s="875"/>
      <c r="K174" s="129"/>
    </row>
    <row r="175" spans="1:11" s="87" customFormat="1" ht="37.5" customHeight="1" thickBot="1">
      <c r="A175" s="89"/>
      <c r="B175" s="88"/>
      <c r="C175" s="870"/>
      <c r="D175" s="872"/>
      <c r="E175" s="873"/>
      <c r="F175" s="845"/>
      <c r="G175" s="847"/>
      <c r="H175" s="865"/>
      <c r="I175" s="699" t="s">
        <v>411</v>
      </c>
      <c r="J175" s="700" t="s">
        <v>410</v>
      </c>
      <c r="K175" s="129"/>
    </row>
    <row r="176" spans="1:11" s="87" customFormat="1" ht="12.75">
      <c r="A176" s="91"/>
      <c r="B176" s="88"/>
      <c r="C176" s="138" t="s">
        <v>354</v>
      </c>
      <c r="D176" s="139" t="s">
        <v>355</v>
      </c>
      <c r="E176" s="140">
        <f aca="true" t="shared" si="32" ref="E176:G177">E98</f>
        <v>1750730</v>
      </c>
      <c r="F176" s="140">
        <f t="shared" si="32"/>
        <v>1750730</v>
      </c>
      <c r="G176" s="140">
        <f t="shared" si="32"/>
        <v>1712574</v>
      </c>
      <c r="H176" s="141">
        <f>G176/F176*100</f>
        <v>97.82056627806686</v>
      </c>
      <c r="I176" s="140">
        <f>G176</f>
        <v>1712574</v>
      </c>
      <c r="J176" s="142">
        <v>0</v>
      </c>
      <c r="K176" s="129"/>
    </row>
    <row r="177" spans="1:11" s="87" customFormat="1" ht="12.75">
      <c r="A177" s="91"/>
      <c r="B177" s="88"/>
      <c r="C177" s="18" t="s">
        <v>356</v>
      </c>
      <c r="D177" s="133" t="s">
        <v>357</v>
      </c>
      <c r="E177" s="143">
        <f t="shared" si="32"/>
        <v>20000</v>
      </c>
      <c r="F177" s="143">
        <f t="shared" si="32"/>
        <v>20000</v>
      </c>
      <c r="G177" s="143">
        <f t="shared" si="32"/>
        <v>49572.58</v>
      </c>
      <c r="H177" s="144">
        <f aca="true" t="shared" si="33" ref="H177:H219">G177/F177*100</f>
        <v>247.86290000000002</v>
      </c>
      <c r="I177" s="143">
        <f aca="true" t="shared" si="34" ref="I177:I193">G177</f>
        <v>49572.58</v>
      </c>
      <c r="J177" s="137">
        <v>0</v>
      </c>
      <c r="K177" s="129"/>
    </row>
    <row r="178" spans="1:11" s="87" customFormat="1" ht="12.75">
      <c r="A178" s="91"/>
      <c r="B178" s="88"/>
      <c r="C178" s="18" t="s">
        <v>460</v>
      </c>
      <c r="D178" s="133" t="s">
        <v>475</v>
      </c>
      <c r="E178" s="143">
        <f aca="true" t="shared" si="35" ref="E178:G181">E73+E80</f>
        <v>1215000</v>
      </c>
      <c r="F178" s="143">
        <f t="shared" si="35"/>
        <v>1266240</v>
      </c>
      <c r="G178" s="143">
        <f t="shared" si="35"/>
        <v>1463077.77</v>
      </c>
      <c r="H178" s="144">
        <f t="shared" si="33"/>
        <v>115.54506017816529</v>
      </c>
      <c r="I178" s="143">
        <f t="shared" si="34"/>
        <v>1463077.77</v>
      </c>
      <c r="J178" s="137">
        <v>0</v>
      </c>
      <c r="K178" s="129"/>
    </row>
    <row r="179" spans="1:11" s="87" customFormat="1" ht="12.75">
      <c r="A179" s="91"/>
      <c r="B179" s="88"/>
      <c r="C179" s="18" t="s">
        <v>461</v>
      </c>
      <c r="D179" s="133" t="s">
        <v>476</v>
      </c>
      <c r="E179" s="143">
        <f t="shared" si="35"/>
        <v>440000</v>
      </c>
      <c r="F179" s="143">
        <f t="shared" si="35"/>
        <v>440000</v>
      </c>
      <c r="G179" s="143">
        <f t="shared" si="35"/>
        <v>427492.81</v>
      </c>
      <c r="H179" s="144">
        <f t="shared" si="33"/>
        <v>97.15745681818181</v>
      </c>
      <c r="I179" s="143">
        <f t="shared" si="34"/>
        <v>427492.81</v>
      </c>
      <c r="J179" s="137">
        <v>0</v>
      </c>
      <c r="K179" s="129"/>
    </row>
    <row r="180" spans="1:11" s="87" customFormat="1" ht="12.75">
      <c r="A180" s="91"/>
      <c r="B180" s="88"/>
      <c r="C180" s="18" t="s">
        <v>462</v>
      </c>
      <c r="D180" s="133" t="s">
        <v>477</v>
      </c>
      <c r="E180" s="143">
        <f t="shared" si="35"/>
        <v>180000</v>
      </c>
      <c r="F180" s="143">
        <f t="shared" si="35"/>
        <v>180000</v>
      </c>
      <c r="G180" s="143">
        <f t="shared" si="35"/>
        <v>171921.44999999998</v>
      </c>
      <c r="H180" s="144">
        <f t="shared" si="33"/>
        <v>95.51191666666665</v>
      </c>
      <c r="I180" s="143">
        <f t="shared" si="34"/>
        <v>171921.44999999998</v>
      </c>
      <c r="J180" s="137">
        <v>0</v>
      </c>
      <c r="K180" s="129"/>
    </row>
    <row r="181" spans="1:11" s="87" customFormat="1" ht="12.75">
      <c r="A181" s="91"/>
      <c r="B181" s="88"/>
      <c r="C181" s="18" t="s">
        <v>463</v>
      </c>
      <c r="D181" s="133" t="s">
        <v>478</v>
      </c>
      <c r="E181" s="143">
        <f t="shared" si="35"/>
        <v>43500</v>
      </c>
      <c r="F181" s="143">
        <f t="shared" si="35"/>
        <v>43500</v>
      </c>
      <c r="G181" s="143">
        <f t="shared" si="35"/>
        <v>62185.3</v>
      </c>
      <c r="H181" s="144">
        <f t="shared" si="33"/>
        <v>142.95471264367816</v>
      </c>
      <c r="I181" s="143">
        <f t="shared" si="34"/>
        <v>62185.3</v>
      </c>
      <c r="J181" s="137">
        <v>0</v>
      </c>
      <c r="K181" s="129"/>
    </row>
    <row r="182" spans="1:11" s="87" customFormat="1" ht="22.5">
      <c r="A182" s="91"/>
      <c r="B182" s="88"/>
      <c r="C182" s="18" t="s">
        <v>472</v>
      </c>
      <c r="D182" s="133" t="s">
        <v>473</v>
      </c>
      <c r="E182" s="143">
        <f>E71</f>
        <v>3500</v>
      </c>
      <c r="F182" s="143">
        <f>F71</f>
        <v>3500</v>
      </c>
      <c r="G182" s="143">
        <f>G71</f>
        <v>4075.9</v>
      </c>
      <c r="H182" s="144">
        <f t="shared" si="33"/>
        <v>116.4542857142857</v>
      </c>
      <c r="I182" s="143">
        <f t="shared" si="34"/>
        <v>4075.9</v>
      </c>
      <c r="J182" s="137">
        <v>0</v>
      </c>
      <c r="K182" s="129"/>
    </row>
    <row r="183" spans="1:11" s="87" customFormat="1" ht="12.75">
      <c r="A183" s="91"/>
      <c r="B183" s="88"/>
      <c r="C183" s="18" t="s">
        <v>464</v>
      </c>
      <c r="D183" s="133" t="s">
        <v>480</v>
      </c>
      <c r="E183" s="143">
        <f>E84</f>
        <v>10000</v>
      </c>
      <c r="F183" s="143">
        <f>F84</f>
        <v>10000</v>
      </c>
      <c r="G183" s="143">
        <f>G84</f>
        <v>18734</v>
      </c>
      <c r="H183" s="144">
        <f t="shared" si="33"/>
        <v>187.34</v>
      </c>
      <c r="I183" s="143">
        <f t="shared" si="34"/>
        <v>18734</v>
      </c>
      <c r="J183" s="137">
        <v>0</v>
      </c>
      <c r="K183" s="129"/>
    </row>
    <row r="184" spans="1:11" s="87" customFormat="1" ht="12.75">
      <c r="A184" s="91"/>
      <c r="B184" s="88"/>
      <c r="C184" s="18" t="s">
        <v>467</v>
      </c>
      <c r="D184" s="134" t="s">
        <v>484</v>
      </c>
      <c r="E184" s="143">
        <f>E90</f>
        <v>20000</v>
      </c>
      <c r="F184" s="143">
        <f>F90</f>
        <v>20000</v>
      </c>
      <c r="G184" s="143">
        <f>G90</f>
        <v>16969</v>
      </c>
      <c r="H184" s="144">
        <f t="shared" si="33"/>
        <v>84.845</v>
      </c>
      <c r="I184" s="143">
        <f t="shared" si="34"/>
        <v>16969</v>
      </c>
      <c r="J184" s="137">
        <v>0</v>
      </c>
      <c r="K184" s="129"/>
    </row>
    <row r="185" spans="1:11" s="87" customFormat="1" ht="12.75">
      <c r="A185" s="91"/>
      <c r="B185" s="88"/>
      <c r="C185" s="18" t="s">
        <v>465</v>
      </c>
      <c r="D185" s="134" t="s">
        <v>481</v>
      </c>
      <c r="E185" s="143">
        <f>E85</f>
        <v>1000</v>
      </c>
      <c r="F185" s="143">
        <f>F85</f>
        <v>1000</v>
      </c>
      <c r="G185" s="143">
        <f>G85</f>
        <v>2043</v>
      </c>
      <c r="H185" s="144">
        <f t="shared" si="33"/>
        <v>204.3</v>
      </c>
      <c r="I185" s="143">
        <f t="shared" si="34"/>
        <v>2043</v>
      </c>
      <c r="J185" s="137">
        <v>0</v>
      </c>
      <c r="K185" s="129"/>
    </row>
    <row r="186" spans="1:11" s="87" customFormat="1" ht="12.75">
      <c r="A186" s="91"/>
      <c r="B186" s="88"/>
      <c r="C186" s="18" t="s">
        <v>468</v>
      </c>
      <c r="D186" s="134" t="s">
        <v>485</v>
      </c>
      <c r="E186" s="143">
        <f>E91</f>
        <v>15000</v>
      </c>
      <c r="F186" s="143">
        <f>F91</f>
        <v>15000</v>
      </c>
      <c r="G186" s="143">
        <f>G91</f>
        <v>101713.21</v>
      </c>
      <c r="H186" s="144">
        <f t="shared" si="33"/>
        <v>678.0880666666667</v>
      </c>
      <c r="I186" s="143">
        <f t="shared" si="34"/>
        <v>101713.21</v>
      </c>
      <c r="J186" s="137">
        <v>0</v>
      </c>
      <c r="K186" s="129"/>
    </row>
    <row r="187" spans="1:11" s="87" customFormat="1" ht="22.5">
      <c r="A187" s="91"/>
      <c r="B187" s="88"/>
      <c r="C187" s="18" t="s">
        <v>437</v>
      </c>
      <c r="D187" s="134" t="s">
        <v>438</v>
      </c>
      <c r="E187" s="143">
        <f>E27</f>
        <v>10000</v>
      </c>
      <c r="F187" s="143">
        <f>F27</f>
        <v>10000</v>
      </c>
      <c r="G187" s="143">
        <f>G27</f>
        <v>9841.39</v>
      </c>
      <c r="H187" s="144">
        <f t="shared" si="33"/>
        <v>98.4139</v>
      </c>
      <c r="I187" s="143">
        <f t="shared" si="34"/>
        <v>9841.39</v>
      </c>
      <c r="J187" s="137">
        <v>0</v>
      </c>
      <c r="K187" s="129"/>
    </row>
    <row r="188" spans="1:11" s="87" customFormat="1" ht="12.75">
      <c r="A188" s="91"/>
      <c r="B188" s="88"/>
      <c r="C188" s="18" t="s">
        <v>469</v>
      </c>
      <c r="D188" s="134" t="s">
        <v>486</v>
      </c>
      <c r="E188" s="143">
        <f aca="true" t="shared" si="36" ref="E188:G189">E92</f>
        <v>80000</v>
      </c>
      <c r="F188" s="143">
        <f t="shared" si="36"/>
        <v>80000</v>
      </c>
      <c r="G188" s="143">
        <f t="shared" si="36"/>
        <v>94354.04</v>
      </c>
      <c r="H188" s="144">
        <f t="shared" si="33"/>
        <v>117.94255</v>
      </c>
      <c r="I188" s="143">
        <f t="shared" si="34"/>
        <v>94354.04</v>
      </c>
      <c r="J188" s="137">
        <v>0</v>
      </c>
      <c r="K188" s="129"/>
    </row>
    <row r="189" spans="1:11" s="87" customFormat="1" ht="22.5">
      <c r="A189" s="91"/>
      <c r="B189" s="88"/>
      <c r="C189" s="18" t="s">
        <v>418</v>
      </c>
      <c r="D189" s="134" t="s">
        <v>419</v>
      </c>
      <c r="E189" s="143">
        <f t="shared" si="36"/>
        <v>3000</v>
      </c>
      <c r="F189" s="143">
        <f t="shared" si="36"/>
        <v>3000</v>
      </c>
      <c r="G189" s="143">
        <f t="shared" si="36"/>
        <v>3714.04</v>
      </c>
      <c r="H189" s="144">
        <f t="shared" si="33"/>
        <v>123.80133333333335</v>
      </c>
      <c r="I189" s="143">
        <f t="shared" si="34"/>
        <v>3714.04</v>
      </c>
      <c r="J189" s="137">
        <v>0</v>
      </c>
      <c r="K189" s="129"/>
    </row>
    <row r="190" spans="1:11" s="87" customFormat="1" ht="12.75">
      <c r="A190" s="91"/>
      <c r="B190" s="88"/>
      <c r="C190" s="18" t="s">
        <v>466</v>
      </c>
      <c r="D190" s="134" t="s">
        <v>482</v>
      </c>
      <c r="E190" s="143">
        <f>E86</f>
        <v>118000</v>
      </c>
      <c r="F190" s="143">
        <f>F86</f>
        <v>118000</v>
      </c>
      <c r="G190" s="143">
        <f>G86</f>
        <v>138574</v>
      </c>
      <c r="H190" s="144">
        <f t="shared" si="33"/>
        <v>117.43559322033899</v>
      </c>
      <c r="I190" s="143">
        <f t="shared" si="34"/>
        <v>138574</v>
      </c>
      <c r="J190" s="137">
        <v>0</v>
      </c>
      <c r="K190" s="129"/>
    </row>
    <row r="191" spans="1:11" s="87" customFormat="1" ht="12.75">
      <c r="A191" s="91"/>
      <c r="B191" s="88"/>
      <c r="C191" s="18" t="s">
        <v>420</v>
      </c>
      <c r="D191" s="134" t="s">
        <v>421</v>
      </c>
      <c r="E191" s="143">
        <f>E94</f>
        <v>12000</v>
      </c>
      <c r="F191" s="143">
        <f>F94</f>
        <v>12000</v>
      </c>
      <c r="G191" s="143">
        <f>G94</f>
        <v>2008.7</v>
      </c>
      <c r="H191" s="144">
        <f t="shared" si="33"/>
        <v>16.739166666666666</v>
      </c>
      <c r="I191" s="143">
        <f t="shared" si="34"/>
        <v>2008.7</v>
      </c>
      <c r="J191" s="137">
        <v>0</v>
      </c>
      <c r="K191" s="129"/>
    </row>
    <row r="192" spans="1:11" s="87" customFormat="1" ht="12.75">
      <c r="A192" s="89"/>
      <c r="B192" s="88"/>
      <c r="C192" s="18" t="s">
        <v>338</v>
      </c>
      <c r="D192" s="133" t="s">
        <v>339</v>
      </c>
      <c r="E192" s="143">
        <f>E18+E28+E42+E77+E87+E95+E101+E113+E136+E160</f>
        <v>0</v>
      </c>
      <c r="F192" s="143">
        <f>F18+F28+F42+F77+F87+F95+F101+F113+F136+F160</f>
        <v>25000</v>
      </c>
      <c r="G192" s="143">
        <f>G18+G28+G42+G77+G87+G95+G101+G113+G136+G160</f>
        <v>59460.46000000001</v>
      </c>
      <c r="H192" s="144">
        <f t="shared" si="33"/>
        <v>237.84184000000002</v>
      </c>
      <c r="I192" s="143">
        <f t="shared" si="34"/>
        <v>59460.46000000001</v>
      </c>
      <c r="J192" s="137">
        <v>0</v>
      </c>
      <c r="K192" s="129"/>
    </row>
    <row r="193" spans="1:11" s="87" customFormat="1" ht="33.75" customHeight="1">
      <c r="A193" s="89"/>
      <c r="B193" s="88"/>
      <c r="C193" s="18" t="s">
        <v>332</v>
      </c>
      <c r="D193" s="132" t="s">
        <v>333</v>
      </c>
      <c r="E193" s="143">
        <f>E12+E29</f>
        <v>34000</v>
      </c>
      <c r="F193" s="143">
        <f>F12+F29</f>
        <v>34000</v>
      </c>
      <c r="G193" s="143">
        <f>G12+G29</f>
        <v>37311.08</v>
      </c>
      <c r="H193" s="144">
        <f t="shared" si="33"/>
        <v>109.73847058823529</v>
      </c>
      <c r="I193" s="150">
        <f t="shared" si="34"/>
        <v>37311.08</v>
      </c>
      <c r="J193" s="137">
        <v>0</v>
      </c>
      <c r="K193" s="129"/>
    </row>
    <row r="194" spans="1:11" s="87" customFormat="1" ht="22.5">
      <c r="A194" s="89"/>
      <c r="B194" s="88"/>
      <c r="C194" s="18" t="s">
        <v>449</v>
      </c>
      <c r="D194" s="133" t="s">
        <v>450</v>
      </c>
      <c r="E194" s="143">
        <f aca="true" t="shared" si="37" ref="E194:G195">E30</f>
        <v>3000</v>
      </c>
      <c r="F194" s="143">
        <f t="shared" si="37"/>
        <v>3000</v>
      </c>
      <c r="G194" s="143">
        <f t="shared" si="37"/>
        <v>7534.05</v>
      </c>
      <c r="H194" s="144">
        <f t="shared" si="33"/>
        <v>251.13500000000002</v>
      </c>
      <c r="I194" s="143">
        <v>0</v>
      </c>
      <c r="J194" s="137">
        <f>G194</f>
        <v>7534.05</v>
      </c>
      <c r="K194" s="129"/>
    </row>
    <row r="195" spans="1:11" s="87" customFormat="1" ht="22.5">
      <c r="A195" s="89"/>
      <c r="B195" s="88"/>
      <c r="C195" s="18" t="s">
        <v>342</v>
      </c>
      <c r="D195" s="133" t="s">
        <v>343</v>
      </c>
      <c r="E195" s="143">
        <f t="shared" si="37"/>
        <v>500000</v>
      </c>
      <c r="F195" s="143">
        <f t="shared" si="37"/>
        <v>500000</v>
      </c>
      <c r="G195" s="143">
        <f t="shared" si="37"/>
        <v>331621.85</v>
      </c>
      <c r="H195" s="144">
        <f t="shared" si="33"/>
        <v>66.32437</v>
      </c>
      <c r="I195" s="143">
        <v>0</v>
      </c>
      <c r="J195" s="137">
        <f>G195</f>
        <v>331621.85</v>
      </c>
      <c r="K195" s="129"/>
    </row>
    <row r="196" spans="1:11" s="87" customFormat="1" ht="12.75">
      <c r="A196" s="89"/>
      <c r="B196" s="88"/>
      <c r="C196" s="18" t="s">
        <v>363</v>
      </c>
      <c r="D196" s="133" t="s">
        <v>364</v>
      </c>
      <c r="E196" s="143">
        <f>E32+E54+E59+E114+E137</f>
        <v>2000</v>
      </c>
      <c r="F196" s="143">
        <f>F32+F54+F59+F114+F137</f>
        <v>2000</v>
      </c>
      <c r="G196" s="143">
        <f>G32+G54+G59+G114+G137</f>
        <v>19890.6</v>
      </c>
      <c r="H196" s="144">
        <f t="shared" si="33"/>
        <v>994.53</v>
      </c>
      <c r="I196" s="143">
        <f>G196</f>
        <v>19890.6</v>
      </c>
      <c r="J196" s="137">
        <v>0</v>
      </c>
      <c r="K196" s="129"/>
    </row>
    <row r="197" spans="1:11" s="87" customFormat="1" ht="45">
      <c r="A197" s="89"/>
      <c r="B197" s="88"/>
      <c r="C197" s="18" t="s">
        <v>263</v>
      </c>
      <c r="D197" s="133" t="s">
        <v>548</v>
      </c>
      <c r="E197" s="143">
        <f>E157</f>
        <v>0</v>
      </c>
      <c r="F197" s="143">
        <f>F157</f>
        <v>0</v>
      </c>
      <c r="G197" s="143">
        <f>G157</f>
        <v>3977</v>
      </c>
      <c r="H197" s="144"/>
      <c r="I197" s="143">
        <f aca="true" t="shared" si="38" ref="I197:I214">G197</f>
        <v>3977</v>
      </c>
      <c r="J197" s="137">
        <v>0</v>
      </c>
      <c r="K197" s="129"/>
    </row>
    <row r="198" spans="1:11" s="87" customFormat="1" ht="12.75">
      <c r="A198" s="89"/>
      <c r="B198" s="88"/>
      <c r="C198" s="18" t="s">
        <v>433</v>
      </c>
      <c r="D198" s="133" t="s">
        <v>434</v>
      </c>
      <c r="E198" s="143">
        <f>E78+E88</f>
        <v>23000</v>
      </c>
      <c r="F198" s="143">
        <f>F78+F88</f>
        <v>23000</v>
      </c>
      <c r="G198" s="143">
        <f>G78+G88</f>
        <v>9903.67</v>
      </c>
      <c r="H198" s="144">
        <f t="shared" si="33"/>
        <v>43.0594347826087</v>
      </c>
      <c r="I198" s="143">
        <f t="shared" si="38"/>
        <v>9903.67</v>
      </c>
      <c r="J198" s="137">
        <v>0</v>
      </c>
      <c r="K198" s="129"/>
    </row>
    <row r="199" spans="1:11" s="87" customFormat="1" ht="13.5" customHeight="1">
      <c r="A199" s="89"/>
      <c r="B199" s="88"/>
      <c r="C199" s="18" t="s">
        <v>349</v>
      </c>
      <c r="D199" s="133" t="s">
        <v>350</v>
      </c>
      <c r="E199" s="143">
        <f>E33+E43+E96+E108+E115+E161</f>
        <v>0</v>
      </c>
      <c r="F199" s="143">
        <f>F33+F43+F96+F108+F115+F161</f>
        <v>0</v>
      </c>
      <c r="G199" s="143">
        <f>G33+G43+G96+G108+G115+G161</f>
        <v>107276.47</v>
      </c>
      <c r="H199" s="144"/>
      <c r="I199" s="143">
        <f t="shared" si="38"/>
        <v>107276.47</v>
      </c>
      <c r="J199" s="137">
        <v>0</v>
      </c>
      <c r="K199" s="129"/>
    </row>
    <row r="200" spans="1:11" s="87" customFormat="1" ht="13.5" customHeight="1">
      <c r="A200" s="89"/>
      <c r="B200" s="88"/>
      <c r="C200" s="18" t="s">
        <v>366</v>
      </c>
      <c r="D200" s="132" t="s">
        <v>367</v>
      </c>
      <c r="E200" s="143">
        <f>E55+E60</f>
        <v>25000</v>
      </c>
      <c r="F200" s="143">
        <f>F55+F60</f>
        <v>25000</v>
      </c>
      <c r="G200" s="143">
        <f>G55+G60</f>
        <v>7200</v>
      </c>
      <c r="H200" s="144">
        <f t="shared" si="33"/>
        <v>28.799999999999997</v>
      </c>
      <c r="I200" s="143">
        <f t="shared" si="38"/>
        <v>7200</v>
      </c>
      <c r="J200" s="137">
        <v>0</v>
      </c>
      <c r="K200" s="129"/>
    </row>
    <row r="201" spans="1:11" s="87" customFormat="1" ht="15" customHeight="1">
      <c r="A201" s="89"/>
      <c r="B201" s="88"/>
      <c r="C201" s="18" t="s">
        <v>351</v>
      </c>
      <c r="D201" s="133" t="s">
        <v>352</v>
      </c>
      <c r="E201" s="143">
        <f>E34+E44+E50+E56+E116+E119+E124+E138+E162</f>
        <v>15000</v>
      </c>
      <c r="F201" s="143">
        <f>F34+F44+F50+F56+F116+F119+F124+F138+F162</f>
        <v>70275.95999999999</v>
      </c>
      <c r="G201" s="143">
        <f>G34+G44+G50+G56+G116+G119+G124+G138+G162</f>
        <v>105357.91</v>
      </c>
      <c r="H201" s="144">
        <f t="shared" si="33"/>
        <v>149.92027145555892</v>
      </c>
      <c r="I201" s="143">
        <f t="shared" si="38"/>
        <v>105357.91</v>
      </c>
      <c r="J201" s="137">
        <v>0</v>
      </c>
      <c r="K201" s="129"/>
    </row>
    <row r="202" spans="1:11" s="87" customFormat="1" ht="45">
      <c r="A202" s="89"/>
      <c r="B202" s="88"/>
      <c r="C202" s="18" t="s">
        <v>23</v>
      </c>
      <c r="D202" s="132" t="s">
        <v>547</v>
      </c>
      <c r="E202" s="143">
        <f>E144</f>
        <v>0</v>
      </c>
      <c r="F202" s="143">
        <f>F144</f>
        <v>540419.25</v>
      </c>
      <c r="G202" s="143">
        <f>G144</f>
        <v>536802.32</v>
      </c>
      <c r="H202" s="144">
        <f t="shared" si="33"/>
        <v>99.33071777143392</v>
      </c>
      <c r="I202" s="143">
        <f t="shared" si="38"/>
        <v>536802.32</v>
      </c>
      <c r="J202" s="137">
        <v>0</v>
      </c>
      <c r="K202" s="129"/>
    </row>
    <row r="203" spans="1:11" s="87" customFormat="1" ht="12.75">
      <c r="A203" s="89"/>
      <c r="B203" s="88"/>
      <c r="C203" s="18" t="s">
        <v>425</v>
      </c>
      <c r="D203" s="132" t="s">
        <v>546</v>
      </c>
      <c r="E203" s="143">
        <f aca="true" t="shared" si="39" ref="E203:G204">E145</f>
        <v>73181.97</v>
      </c>
      <c r="F203" s="143">
        <f t="shared" si="39"/>
        <v>0</v>
      </c>
      <c r="G203" s="143">
        <f t="shared" si="39"/>
        <v>0</v>
      </c>
      <c r="H203" s="144"/>
      <c r="I203" s="143">
        <f t="shared" si="38"/>
        <v>0</v>
      </c>
      <c r="J203" s="137">
        <v>0</v>
      </c>
      <c r="K203" s="129"/>
    </row>
    <row r="204" spans="1:11" s="87" customFormat="1" ht="45">
      <c r="A204" s="89"/>
      <c r="B204" s="88"/>
      <c r="C204" s="18" t="s">
        <v>426</v>
      </c>
      <c r="D204" s="132" t="s">
        <v>547</v>
      </c>
      <c r="E204" s="143">
        <f t="shared" si="39"/>
        <v>4308.46</v>
      </c>
      <c r="F204" s="143">
        <f t="shared" si="39"/>
        <v>80331.95</v>
      </c>
      <c r="G204" s="143">
        <f t="shared" si="39"/>
        <v>63039.48</v>
      </c>
      <c r="H204" s="144">
        <f t="shared" si="33"/>
        <v>78.47373305390944</v>
      </c>
      <c r="I204" s="143">
        <f t="shared" si="38"/>
        <v>63039.48</v>
      </c>
      <c r="J204" s="137">
        <v>0</v>
      </c>
      <c r="K204" s="129"/>
    </row>
    <row r="205" spans="1:11" s="87" customFormat="1" ht="33.75">
      <c r="A205" s="89"/>
      <c r="B205" s="88"/>
      <c r="C205" s="145" t="s">
        <v>1</v>
      </c>
      <c r="D205" s="132" t="s">
        <v>456</v>
      </c>
      <c r="E205" s="143">
        <f>E9+E47+E52+E64+E66+E68+E126+E129</f>
        <v>1843020</v>
      </c>
      <c r="F205" s="143">
        <f>F9+F47+F52+F64+F66+F68+F126+F129</f>
        <v>2177479.06</v>
      </c>
      <c r="G205" s="143">
        <f>G9+G47+G52+G64+G66+G68+G126+G129</f>
        <v>2145127.85</v>
      </c>
      <c r="H205" s="144">
        <f t="shared" si="33"/>
        <v>98.51428146454828</v>
      </c>
      <c r="I205" s="143">
        <f t="shared" si="38"/>
        <v>2145127.85</v>
      </c>
      <c r="J205" s="137">
        <v>0</v>
      </c>
      <c r="K205" s="129"/>
    </row>
    <row r="206" spans="1:11" s="87" customFormat="1" ht="33.75">
      <c r="A206" s="89"/>
      <c r="B206" s="88"/>
      <c r="C206" s="145" t="s">
        <v>21</v>
      </c>
      <c r="D206" s="132" t="s">
        <v>453</v>
      </c>
      <c r="E206" s="143">
        <f>E40</f>
        <v>3000</v>
      </c>
      <c r="F206" s="143">
        <f>F40</f>
        <v>3000</v>
      </c>
      <c r="G206" s="143">
        <f>G40</f>
        <v>3000</v>
      </c>
      <c r="H206" s="144">
        <f t="shared" si="33"/>
        <v>100</v>
      </c>
      <c r="I206" s="143">
        <f t="shared" si="38"/>
        <v>3000</v>
      </c>
      <c r="J206" s="137">
        <v>0</v>
      </c>
      <c r="K206" s="129"/>
    </row>
    <row r="207" spans="1:11" s="87" customFormat="1" ht="22.5">
      <c r="A207" s="89"/>
      <c r="B207" s="88"/>
      <c r="C207" s="145" t="s">
        <v>2</v>
      </c>
      <c r="D207" s="132" t="s">
        <v>3</v>
      </c>
      <c r="E207" s="143">
        <f>E121+E130+E132+E134+E139+E141+E149</f>
        <v>374000</v>
      </c>
      <c r="F207" s="143">
        <f>F121+F130+F132+F134+F139+F141+F149</f>
        <v>667679</v>
      </c>
      <c r="G207" s="143">
        <f>G121+G130+G132+G134+G139+G141+G149</f>
        <v>597208.9700000001</v>
      </c>
      <c r="H207" s="144">
        <f t="shared" si="33"/>
        <v>89.44552247412307</v>
      </c>
      <c r="I207" s="143">
        <f t="shared" si="38"/>
        <v>597208.9700000001</v>
      </c>
      <c r="J207" s="137">
        <v>0</v>
      </c>
      <c r="K207" s="129"/>
    </row>
    <row r="208" spans="1:11" s="87" customFormat="1" ht="33.75" customHeight="1">
      <c r="A208" s="89"/>
      <c r="B208" s="88"/>
      <c r="C208" s="19">
        <v>2310</v>
      </c>
      <c r="D208" s="132" t="s">
        <v>414</v>
      </c>
      <c r="E208" s="143">
        <f>E155</f>
        <v>180000</v>
      </c>
      <c r="F208" s="143">
        <f>F155</f>
        <v>196450.68</v>
      </c>
      <c r="G208" s="143">
        <f>G155</f>
        <v>196450.68</v>
      </c>
      <c r="H208" s="144">
        <f t="shared" si="33"/>
        <v>100</v>
      </c>
      <c r="I208" s="143">
        <f t="shared" si="38"/>
        <v>196450.68</v>
      </c>
      <c r="J208" s="137">
        <v>0</v>
      </c>
      <c r="K208" s="129"/>
    </row>
    <row r="209" spans="1:11" s="87" customFormat="1" ht="32.25" customHeight="1">
      <c r="A209" s="89"/>
      <c r="B209" s="88"/>
      <c r="C209" s="19">
        <v>2320</v>
      </c>
      <c r="D209" s="132" t="s">
        <v>369</v>
      </c>
      <c r="E209" s="143">
        <f>E15</f>
        <v>9225</v>
      </c>
      <c r="F209" s="143">
        <f>F15</f>
        <v>9318</v>
      </c>
      <c r="G209" s="143">
        <f>G15</f>
        <v>9318</v>
      </c>
      <c r="H209" s="144">
        <f t="shared" si="33"/>
        <v>100</v>
      </c>
      <c r="I209" s="143">
        <f t="shared" si="38"/>
        <v>9318</v>
      </c>
      <c r="J209" s="137">
        <v>0</v>
      </c>
      <c r="K209" s="129"/>
    </row>
    <row r="210" spans="1:11" s="87" customFormat="1" ht="31.5" customHeight="1">
      <c r="A210" s="89"/>
      <c r="B210" s="88"/>
      <c r="C210" s="19">
        <v>2360</v>
      </c>
      <c r="D210" s="132" t="s">
        <v>344</v>
      </c>
      <c r="E210" s="143">
        <f>E48+E127</f>
        <v>180</v>
      </c>
      <c r="F210" s="143">
        <f>F48+F127</f>
        <v>180</v>
      </c>
      <c r="G210" s="143">
        <f>G48+G127</f>
        <v>11390.18</v>
      </c>
      <c r="H210" s="144">
        <f t="shared" si="33"/>
        <v>6327.877777777778</v>
      </c>
      <c r="I210" s="143">
        <f t="shared" si="38"/>
        <v>11390.18</v>
      </c>
      <c r="J210" s="137">
        <v>0</v>
      </c>
      <c r="K210" s="129"/>
    </row>
    <row r="211" spans="1:11" s="87" customFormat="1" ht="22.5">
      <c r="A211" s="89"/>
      <c r="B211" s="88"/>
      <c r="C211" s="19">
        <v>2440</v>
      </c>
      <c r="D211" s="136" t="s">
        <v>353</v>
      </c>
      <c r="E211" s="143">
        <f>E61</f>
        <v>238000</v>
      </c>
      <c r="F211" s="143">
        <f>F61</f>
        <v>438500</v>
      </c>
      <c r="G211" s="143">
        <f>G61</f>
        <v>455863.7</v>
      </c>
      <c r="H211" s="144">
        <f t="shared" si="33"/>
        <v>103.95979475484607</v>
      </c>
      <c r="I211" s="143">
        <f t="shared" si="38"/>
        <v>455863.7</v>
      </c>
      <c r="J211" s="137">
        <v>0</v>
      </c>
      <c r="K211" s="129"/>
    </row>
    <row r="212" spans="1:11" s="87" customFormat="1" ht="33" customHeight="1">
      <c r="A212" s="89"/>
      <c r="B212" s="88"/>
      <c r="C212" s="19">
        <v>2700</v>
      </c>
      <c r="D212" s="132" t="s">
        <v>424</v>
      </c>
      <c r="E212" s="143">
        <f>E57</f>
        <v>0</v>
      </c>
      <c r="F212" s="143">
        <f>F57</f>
        <v>0</v>
      </c>
      <c r="G212" s="143">
        <f>G57</f>
        <v>10000</v>
      </c>
      <c r="H212" s="144"/>
      <c r="I212" s="143">
        <f t="shared" si="38"/>
        <v>10000</v>
      </c>
      <c r="J212" s="137">
        <v>0</v>
      </c>
      <c r="K212" s="129"/>
    </row>
    <row r="213" spans="1:11" s="87" customFormat="1" ht="33" customHeight="1">
      <c r="A213" s="89"/>
      <c r="B213" s="88"/>
      <c r="C213" s="19">
        <v>2910</v>
      </c>
      <c r="D213" s="132" t="s">
        <v>24</v>
      </c>
      <c r="E213" s="143">
        <f>E158</f>
        <v>0</v>
      </c>
      <c r="F213" s="143">
        <f>F158</f>
        <v>20570.04</v>
      </c>
      <c r="G213" s="143">
        <f>G158</f>
        <v>16596.65</v>
      </c>
      <c r="H213" s="144">
        <f t="shared" si="33"/>
        <v>80.68360586561816</v>
      </c>
      <c r="I213" s="143">
        <f t="shared" si="38"/>
        <v>16596.65</v>
      </c>
      <c r="J213" s="137">
        <v>0</v>
      </c>
      <c r="K213" s="129"/>
    </row>
    <row r="214" spans="1:11" s="87" customFormat="1" ht="12.75">
      <c r="A214" s="89"/>
      <c r="B214" s="88"/>
      <c r="C214" s="18" t="s">
        <v>374</v>
      </c>
      <c r="D214" s="133" t="s">
        <v>360</v>
      </c>
      <c r="E214" s="143">
        <f>E104+E106+E110</f>
        <v>6544349</v>
      </c>
      <c r="F214" s="143">
        <f>F104+F106+F110</f>
        <v>6435644</v>
      </c>
      <c r="G214" s="143">
        <f>G104+G106+G110</f>
        <v>6435644</v>
      </c>
      <c r="H214" s="144">
        <f t="shared" si="33"/>
        <v>100</v>
      </c>
      <c r="I214" s="143">
        <f t="shared" si="38"/>
        <v>6435644</v>
      </c>
      <c r="J214" s="137">
        <v>0</v>
      </c>
      <c r="K214" s="129"/>
    </row>
    <row r="215" spans="1:11" s="87" customFormat="1" ht="45">
      <c r="A215" s="89"/>
      <c r="B215" s="88"/>
      <c r="C215" s="18" t="s">
        <v>20</v>
      </c>
      <c r="D215" s="132" t="s">
        <v>547</v>
      </c>
      <c r="E215" s="143">
        <f>E19+E36+E152+E167</f>
        <v>0</v>
      </c>
      <c r="F215" s="143">
        <f>F19+F23+F36+F152+F167</f>
        <v>3434763</v>
      </c>
      <c r="G215" s="143">
        <f>G19+G36+G152+G167</f>
        <v>1896926.52</v>
      </c>
      <c r="H215" s="144">
        <f t="shared" si="33"/>
        <v>55.227289917819654</v>
      </c>
      <c r="I215" s="143">
        <v>0</v>
      </c>
      <c r="J215" s="137">
        <f>G215</f>
        <v>1896926.52</v>
      </c>
      <c r="K215" s="129"/>
    </row>
    <row r="216" spans="1:11" s="87" customFormat="1" ht="12.75">
      <c r="A216" s="89"/>
      <c r="B216" s="88"/>
      <c r="C216" s="18" t="s">
        <v>436</v>
      </c>
      <c r="D216" s="132" t="s">
        <v>546</v>
      </c>
      <c r="E216" s="143">
        <f>E20+E24+E117+E153+E164+E168</f>
        <v>3946400</v>
      </c>
      <c r="F216" s="143">
        <f>F20+F24+F117+F153+F164+F168</f>
        <v>0</v>
      </c>
      <c r="G216" s="143">
        <f>G20+G24+G117+G153+G164+G168</f>
        <v>0</v>
      </c>
      <c r="H216" s="144"/>
      <c r="I216" s="143">
        <v>0</v>
      </c>
      <c r="J216" s="137">
        <f>G216</f>
        <v>0</v>
      </c>
      <c r="K216" s="129"/>
    </row>
    <row r="217" spans="1:11" s="87" customFormat="1" ht="34.5" customHeight="1">
      <c r="A217" s="89"/>
      <c r="B217" s="88"/>
      <c r="C217" s="18" t="s">
        <v>451</v>
      </c>
      <c r="D217" s="132" t="s">
        <v>22</v>
      </c>
      <c r="E217" s="143">
        <f>E37</f>
        <v>168900</v>
      </c>
      <c r="F217" s="143">
        <f>F37</f>
        <v>0</v>
      </c>
      <c r="G217" s="143">
        <f>G37</f>
        <v>0</v>
      </c>
      <c r="H217" s="144"/>
      <c r="I217" s="143">
        <v>0</v>
      </c>
      <c r="J217" s="137">
        <f>G217</f>
        <v>0</v>
      </c>
      <c r="K217" s="129"/>
    </row>
    <row r="218" spans="1:11" s="87" customFormat="1" ht="34.5" customHeight="1" thickBot="1">
      <c r="A218" s="89"/>
      <c r="B218" s="88"/>
      <c r="C218" s="146" t="s">
        <v>445</v>
      </c>
      <c r="D218" s="135" t="s">
        <v>446</v>
      </c>
      <c r="E218" s="147">
        <f>E16</f>
        <v>300000</v>
      </c>
      <c r="F218" s="147">
        <f>F16</f>
        <v>300000</v>
      </c>
      <c r="G218" s="147">
        <f>G16</f>
        <v>0</v>
      </c>
      <c r="H218" s="148">
        <f t="shared" si="33"/>
        <v>0</v>
      </c>
      <c r="I218" s="147">
        <v>0</v>
      </c>
      <c r="J218" s="149">
        <f>G218</f>
        <v>0</v>
      </c>
      <c r="K218" s="129"/>
    </row>
    <row r="219" spans="1:12" s="87" customFormat="1" ht="16.5" thickBot="1">
      <c r="A219" s="92"/>
      <c r="B219" s="93"/>
      <c r="C219" s="701"/>
      <c r="D219" s="702" t="s">
        <v>375</v>
      </c>
      <c r="E219" s="703">
        <f>SUM(E176:E218)</f>
        <v>18208294.43</v>
      </c>
      <c r="F219" s="703">
        <f>SUM(F176:F218)</f>
        <v>18959580.939999998</v>
      </c>
      <c r="G219" s="703">
        <f>SUM(G176:G218)</f>
        <v>17345752.63</v>
      </c>
      <c r="H219" s="704">
        <f t="shared" si="33"/>
        <v>91.48805917648095</v>
      </c>
      <c r="I219" s="703">
        <f>SUM(I176:I218)</f>
        <v>15109670.21</v>
      </c>
      <c r="J219" s="705">
        <f>SUM(J176:J218)</f>
        <v>2236082.42</v>
      </c>
      <c r="K219" s="128">
        <f>I219+J219</f>
        <v>17345752.630000003</v>
      </c>
      <c r="L219" s="94"/>
    </row>
    <row r="220" spans="1:11" s="87" customFormat="1" ht="12.75">
      <c r="A220" s="92"/>
      <c r="B220" s="92"/>
      <c r="C220" s="20"/>
      <c r="D220" s="21"/>
      <c r="E220" s="20"/>
      <c r="F220" s="119"/>
      <c r="G220" s="20"/>
      <c r="H220" s="20"/>
      <c r="I220" s="20"/>
      <c r="J220" s="20"/>
      <c r="K220" s="129"/>
    </row>
    <row r="221" spans="5:11" s="87" customFormat="1" ht="12.75">
      <c r="E221" s="94">
        <f>E219-E169</f>
        <v>0</v>
      </c>
      <c r="F221" s="94">
        <f>F219-F169</f>
        <v>0</v>
      </c>
      <c r="G221" s="94">
        <f>G219-G169</f>
        <v>0</v>
      </c>
      <c r="K221" s="128"/>
    </row>
    <row r="222" spans="6:11" s="87" customFormat="1" ht="12.75">
      <c r="F222" s="94"/>
      <c r="K222" s="129"/>
    </row>
    <row r="223" spans="6:11" s="87" customFormat="1" ht="12.75">
      <c r="F223" s="94"/>
      <c r="K223" s="129"/>
    </row>
    <row r="224" spans="6:11" s="87" customFormat="1" ht="12.75">
      <c r="F224" s="94"/>
      <c r="K224" s="129"/>
    </row>
    <row r="225" spans="6:11" s="87" customFormat="1" ht="12.75">
      <c r="F225" s="94"/>
      <c r="K225" s="129"/>
    </row>
    <row r="226" spans="6:11" s="87" customFormat="1" ht="12.75">
      <c r="F226" s="94"/>
      <c r="K226" s="129"/>
    </row>
    <row r="227" spans="6:11" s="87" customFormat="1" ht="12.75">
      <c r="F227" s="94"/>
      <c r="K227" s="129"/>
    </row>
    <row r="228" spans="6:11" s="87" customFormat="1" ht="12.75">
      <c r="F228" s="94"/>
      <c r="K228" s="129"/>
    </row>
    <row r="229" spans="6:11" s="87" customFormat="1" ht="12.75">
      <c r="F229" s="94"/>
      <c r="K229" s="129"/>
    </row>
    <row r="230" spans="6:11" s="87" customFormat="1" ht="12.75">
      <c r="F230" s="94"/>
      <c r="K230" s="129"/>
    </row>
    <row r="231" spans="6:11" s="87" customFormat="1" ht="12.75">
      <c r="F231" s="94"/>
      <c r="K231" s="129"/>
    </row>
    <row r="232" spans="6:11" s="87" customFormat="1" ht="12.75">
      <c r="F232" s="94"/>
      <c r="K232" s="129"/>
    </row>
    <row r="233" spans="6:11" s="87" customFormat="1" ht="12.75">
      <c r="F233" s="94"/>
      <c r="K233" s="129"/>
    </row>
    <row r="234" spans="6:11" s="87" customFormat="1" ht="12.75">
      <c r="F234" s="94"/>
      <c r="K234" s="129"/>
    </row>
    <row r="235" spans="6:11" s="87" customFormat="1" ht="12.75">
      <c r="F235" s="94"/>
      <c r="K235" s="129"/>
    </row>
    <row r="236" spans="6:11" s="87" customFormat="1" ht="12.75">
      <c r="F236" s="94"/>
      <c r="K236" s="129"/>
    </row>
    <row r="237" spans="6:11" s="87" customFormat="1" ht="12.75">
      <c r="F237" s="94"/>
      <c r="K237" s="129"/>
    </row>
    <row r="238" spans="6:11" s="87" customFormat="1" ht="12.75">
      <c r="F238" s="94"/>
      <c r="K238" s="129"/>
    </row>
  </sheetData>
  <sheetProtection/>
  <mergeCells count="55">
    <mergeCell ref="A1:J1"/>
    <mergeCell ref="C174:C175"/>
    <mergeCell ref="D174:D175"/>
    <mergeCell ref="E174:E175"/>
    <mergeCell ref="I174:J174"/>
    <mergeCell ref="B166:C166"/>
    <mergeCell ref="B163:C163"/>
    <mergeCell ref="B49:C49"/>
    <mergeCell ref="B51:C51"/>
    <mergeCell ref="B140:C140"/>
    <mergeCell ref="B148:C148"/>
    <mergeCell ref="B156:C156"/>
    <mergeCell ref="B159:C159"/>
    <mergeCell ref="B143:C143"/>
    <mergeCell ref="I4:J4"/>
    <mergeCell ref="B46:C46"/>
    <mergeCell ref="B26:C26"/>
    <mergeCell ref="B35:C35"/>
    <mergeCell ref="F4:F5"/>
    <mergeCell ref="G4:G5"/>
    <mergeCell ref="H174:H175"/>
    <mergeCell ref="B125:C125"/>
    <mergeCell ref="B128:C128"/>
    <mergeCell ref="B151:C151"/>
    <mergeCell ref="B154:C154"/>
    <mergeCell ref="B135:C135"/>
    <mergeCell ref="B112:C112"/>
    <mergeCell ref="B118:C118"/>
    <mergeCell ref="B131:C131"/>
    <mergeCell ref="B133:C133"/>
    <mergeCell ref="H4:H5"/>
    <mergeCell ref="B58:C58"/>
    <mergeCell ref="B63:C63"/>
    <mergeCell ref="B65:C65"/>
    <mergeCell ref="B53:C53"/>
    <mergeCell ref="G174:G175"/>
    <mergeCell ref="D173:F173"/>
    <mergeCell ref="A4:A5"/>
    <mergeCell ref="B4:B5"/>
    <mergeCell ref="C4:C5"/>
    <mergeCell ref="B67:C67"/>
    <mergeCell ref="B89:C89"/>
    <mergeCell ref="B109:C109"/>
    <mergeCell ref="B39:C39"/>
    <mergeCell ref="B41:C41"/>
    <mergeCell ref="D4:D5"/>
    <mergeCell ref="E4:E5"/>
    <mergeCell ref="B103:C103"/>
    <mergeCell ref="B100:C100"/>
    <mergeCell ref="B107:C107"/>
    <mergeCell ref="F174:F175"/>
    <mergeCell ref="B105:C105"/>
    <mergeCell ref="B97:C97"/>
    <mergeCell ref="B120:C120"/>
    <mergeCell ref="B123:C123"/>
  </mergeCells>
  <printOptions horizontalCentered="1" verticalCentered="1"/>
  <pageMargins left="0.3937007874015748" right="0.35433070866141736" top="1.0236220472440944" bottom="0.4724409448818898" header="0.5118110236220472" footer="0.2755905511811024"/>
  <pageSetup horizontalDpi="600" verticalDpi="600" orientation="landscape" paperSize="9" scale="80" r:id="rId1"/>
  <headerFooter alignWithMargins="0">
    <oddHeader>&amp;R&amp;9Załącznik nr &amp;A
do sprawozdania z wykonania budżetu
 Gminy Golczewo
za 2010 rok</oddHeader>
    <oddFooter>&amp;L &amp;C &amp;P</oddFooter>
  </headerFooter>
  <rowBreaks count="7" manualBreakCount="7">
    <brk id="28" max="9" man="1"/>
    <brk id="61" max="9" man="1"/>
    <brk id="88" max="9" man="1"/>
    <brk id="124" max="9" man="1"/>
    <brk id="146" max="9" man="1"/>
    <brk id="171" max="9" man="1"/>
    <brk id="20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90" zoomScaleSheetLayoutView="90" zoomScalePageLayoutView="0" workbookViewId="0" topLeftCell="A1">
      <selection activeCell="F2" sqref="F2:K2"/>
    </sheetView>
  </sheetViews>
  <sheetFormatPr defaultColWidth="9.00390625" defaultRowHeight="12.75"/>
  <cols>
    <col min="1" max="1" width="2.125" style="0" bestFit="1" customWidth="1"/>
    <col min="2" max="2" width="14.375" style="0" customWidth="1"/>
    <col min="3" max="3" width="11.75390625" style="0" customWidth="1"/>
    <col min="4" max="4" width="12.00390625" style="0" customWidth="1"/>
    <col min="5" max="5" width="7.25390625" style="0" customWidth="1"/>
    <col min="6" max="6" width="11.75390625" style="0" customWidth="1"/>
    <col min="7" max="7" width="11.875" style="0" customWidth="1"/>
    <col min="8" max="8" width="7.25390625" style="0" customWidth="1"/>
    <col min="9" max="9" width="8.875" style="0" customWidth="1"/>
    <col min="10" max="10" width="9.375" style="0" customWidth="1"/>
    <col min="11" max="11" width="8.75390625" style="0" customWidth="1"/>
    <col min="12" max="12" width="11.625" style="0" customWidth="1"/>
    <col min="13" max="13" width="11.00390625" style="0" customWidth="1"/>
    <col min="14" max="14" width="6.875" style="0" customWidth="1"/>
    <col min="15" max="15" width="8.00390625" style="0" customWidth="1"/>
    <col min="16" max="16" width="10.125" style="0" customWidth="1"/>
    <col min="17" max="17" width="10.375" style="0" customWidth="1"/>
    <col min="18" max="18" width="7.375" style="0" customWidth="1"/>
  </cols>
  <sheetData>
    <row r="1" spans="1:18" ht="17.25" customHeight="1" thickBot="1">
      <c r="A1" s="997" t="s">
        <v>215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</row>
    <row r="2" spans="1:18" ht="12.75" customHeight="1" thickTop="1">
      <c r="A2" s="980"/>
      <c r="B2" s="977" t="s">
        <v>264</v>
      </c>
      <c r="C2" s="971" t="s">
        <v>216</v>
      </c>
      <c r="D2" s="971" t="s">
        <v>217</v>
      </c>
      <c r="E2" s="974" t="s">
        <v>218</v>
      </c>
      <c r="F2" s="971" t="s">
        <v>272</v>
      </c>
      <c r="G2" s="971"/>
      <c r="H2" s="971"/>
      <c r="I2" s="971"/>
      <c r="J2" s="971"/>
      <c r="K2" s="983"/>
      <c r="L2" s="984" t="s">
        <v>271</v>
      </c>
      <c r="M2" s="985"/>
      <c r="N2" s="985"/>
      <c r="O2" s="986"/>
      <c r="P2" s="971" t="s">
        <v>219</v>
      </c>
      <c r="Q2" s="971" t="s">
        <v>220</v>
      </c>
      <c r="R2" s="994" t="s">
        <v>218</v>
      </c>
    </row>
    <row r="3" spans="1:18" s="765" customFormat="1" ht="12.75" customHeight="1">
      <c r="A3" s="981"/>
      <c r="B3" s="978"/>
      <c r="C3" s="972"/>
      <c r="D3" s="972"/>
      <c r="E3" s="975"/>
      <c r="F3" s="989" t="s">
        <v>221</v>
      </c>
      <c r="G3" s="989" t="s">
        <v>222</v>
      </c>
      <c r="H3" s="991" t="s">
        <v>218</v>
      </c>
      <c r="I3" s="987" t="s">
        <v>270</v>
      </c>
      <c r="J3" s="987"/>
      <c r="K3" s="988"/>
      <c r="L3" s="989" t="s">
        <v>223</v>
      </c>
      <c r="M3" s="991" t="s">
        <v>222</v>
      </c>
      <c r="N3" s="991" t="s">
        <v>218</v>
      </c>
      <c r="O3" s="998" t="s">
        <v>224</v>
      </c>
      <c r="P3" s="972"/>
      <c r="Q3" s="972"/>
      <c r="R3" s="995"/>
    </row>
    <row r="4" spans="1:18" s="765" customFormat="1" ht="12.75">
      <c r="A4" s="981"/>
      <c r="B4" s="978"/>
      <c r="C4" s="972"/>
      <c r="D4" s="972"/>
      <c r="E4" s="975"/>
      <c r="F4" s="989"/>
      <c r="G4" s="989"/>
      <c r="H4" s="992"/>
      <c r="I4" s="989" t="s">
        <v>225</v>
      </c>
      <c r="J4" s="987" t="s">
        <v>315</v>
      </c>
      <c r="K4" s="988"/>
      <c r="L4" s="989"/>
      <c r="M4" s="992"/>
      <c r="N4" s="992"/>
      <c r="O4" s="998"/>
      <c r="P4" s="972"/>
      <c r="Q4" s="972"/>
      <c r="R4" s="995"/>
    </row>
    <row r="5" spans="1:18" s="765" customFormat="1" ht="72" customHeight="1" thickBot="1">
      <c r="A5" s="982"/>
      <c r="B5" s="979"/>
      <c r="C5" s="973"/>
      <c r="D5" s="973"/>
      <c r="E5" s="976"/>
      <c r="F5" s="990"/>
      <c r="G5" s="990"/>
      <c r="H5" s="993"/>
      <c r="I5" s="990"/>
      <c r="J5" s="802" t="s">
        <v>226</v>
      </c>
      <c r="K5" s="803" t="s">
        <v>227</v>
      </c>
      <c r="L5" s="990"/>
      <c r="M5" s="993"/>
      <c r="N5" s="993"/>
      <c r="O5" s="999"/>
      <c r="P5" s="973"/>
      <c r="Q5" s="973"/>
      <c r="R5" s="996"/>
    </row>
    <row r="6" spans="1:18" ht="14.25" thickBot="1" thickTop="1">
      <c r="A6" s="327">
        <v>1</v>
      </c>
      <c r="B6" s="328">
        <v>2</v>
      </c>
      <c r="C6" s="329">
        <v>4</v>
      </c>
      <c r="D6" s="329">
        <v>5</v>
      </c>
      <c r="E6" s="328">
        <v>6</v>
      </c>
      <c r="F6" s="329">
        <v>8</v>
      </c>
      <c r="G6" s="329">
        <v>9</v>
      </c>
      <c r="H6" s="329">
        <v>10</v>
      </c>
      <c r="I6" s="329">
        <v>11</v>
      </c>
      <c r="J6" s="329">
        <v>12</v>
      </c>
      <c r="K6" s="328">
        <v>13</v>
      </c>
      <c r="L6" s="329">
        <v>15</v>
      </c>
      <c r="M6" s="329">
        <v>16</v>
      </c>
      <c r="N6" s="329">
        <v>17</v>
      </c>
      <c r="O6" s="328">
        <v>18</v>
      </c>
      <c r="P6" s="329">
        <v>20</v>
      </c>
      <c r="Q6" s="329">
        <v>21</v>
      </c>
      <c r="R6" s="330">
        <v>22</v>
      </c>
    </row>
    <row r="7" spans="1:18" ht="23.25" thickTop="1">
      <c r="A7" s="331" t="s">
        <v>273</v>
      </c>
      <c r="B7" s="332" t="s">
        <v>228</v>
      </c>
      <c r="C7" s="333">
        <f>C9</f>
        <v>65966.55</v>
      </c>
      <c r="D7" s="333">
        <f>D9</f>
        <v>65966.55</v>
      </c>
      <c r="E7" s="334">
        <f>D7/C7*100</f>
        <v>100</v>
      </c>
      <c r="F7" s="333">
        <f>F9</f>
        <v>2395610</v>
      </c>
      <c r="G7" s="333">
        <f>G9</f>
        <v>2884935.85</v>
      </c>
      <c r="H7" s="333">
        <f>G7/F7*100</f>
        <v>120.42593953105889</v>
      </c>
      <c r="I7" s="333">
        <f>I9</f>
        <v>20000</v>
      </c>
      <c r="J7" s="333">
        <f>J9</f>
        <v>0</v>
      </c>
      <c r="K7" s="334">
        <f>K9</f>
        <v>20000</v>
      </c>
      <c r="L7" s="333">
        <f>L9</f>
        <v>2456820</v>
      </c>
      <c r="M7" s="333">
        <f>M9</f>
        <v>2784755.69</v>
      </c>
      <c r="N7" s="333">
        <f>M7/L7*100</f>
        <v>113.34797380353466</v>
      </c>
      <c r="O7" s="334">
        <f>O9</f>
        <v>0</v>
      </c>
      <c r="P7" s="333">
        <f>P9</f>
        <v>4756.55</v>
      </c>
      <c r="Q7" s="333">
        <f>Q9</f>
        <v>166146.71</v>
      </c>
      <c r="R7" s="335">
        <f>Q7/P7*100</f>
        <v>3493.0087983937938</v>
      </c>
    </row>
    <row r="8" spans="1:18" ht="12.75">
      <c r="A8" s="336"/>
      <c r="B8" s="337" t="s">
        <v>315</v>
      </c>
      <c r="C8" s="338"/>
      <c r="D8" s="338"/>
      <c r="E8" s="334"/>
      <c r="F8" s="338"/>
      <c r="G8" s="338"/>
      <c r="H8" s="333"/>
      <c r="I8" s="338"/>
      <c r="J8" s="338"/>
      <c r="K8" s="339"/>
      <c r="L8" s="338"/>
      <c r="M8" s="338"/>
      <c r="N8" s="333"/>
      <c r="O8" s="339"/>
      <c r="P8" s="338"/>
      <c r="Q8" s="338"/>
      <c r="R8" s="335"/>
    </row>
    <row r="9" spans="1:18" ht="34.5" thickBot="1">
      <c r="A9" s="340"/>
      <c r="B9" s="341" t="s">
        <v>229</v>
      </c>
      <c r="C9" s="342">
        <v>65966.55</v>
      </c>
      <c r="D9" s="342">
        <v>65966.55</v>
      </c>
      <c r="E9" s="343">
        <f>D9/C9*100</f>
        <v>100</v>
      </c>
      <c r="F9" s="342">
        <v>2395610</v>
      </c>
      <c r="G9" s="342">
        <v>2884935.85</v>
      </c>
      <c r="H9" s="344">
        <f>G9/F9*100</f>
        <v>120.42593953105889</v>
      </c>
      <c r="I9" s="342">
        <f>SUM(J9:K9)</f>
        <v>20000</v>
      </c>
      <c r="J9" s="342">
        <v>0</v>
      </c>
      <c r="K9" s="345">
        <v>20000</v>
      </c>
      <c r="L9" s="342">
        <v>2456820</v>
      </c>
      <c r="M9" s="342">
        <v>2784755.69</v>
      </c>
      <c r="N9" s="344">
        <f>M9/L9*100</f>
        <v>113.34797380353466</v>
      </c>
      <c r="O9" s="345"/>
      <c r="P9" s="342">
        <v>4756.55</v>
      </c>
      <c r="Q9" s="342">
        <v>166146.71</v>
      </c>
      <c r="R9" s="346">
        <f>Q9/P9*100</f>
        <v>3493.0087983937938</v>
      </c>
    </row>
    <row r="10" spans="1:18" s="745" customFormat="1" ht="14.25" thickBot="1" thickTop="1">
      <c r="A10" s="969" t="s">
        <v>321</v>
      </c>
      <c r="B10" s="970"/>
      <c r="C10" s="804">
        <f>C7</f>
        <v>65966.55</v>
      </c>
      <c r="D10" s="804">
        <f>D7</f>
        <v>65966.55</v>
      </c>
      <c r="E10" s="805">
        <f>D10/C10*100</f>
        <v>100</v>
      </c>
      <c r="F10" s="804">
        <f>F7</f>
        <v>2395610</v>
      </c>
      <c r="G10" s="804">
        <f>G7</f>
        <v>2884935.85</v>
      </c>
      <c r="H10" s="806">
        <f>G10/F10*100</f>
        <v>120.42593953105889</v>
      </c>
      <c r="I10" s="804">
        <f>I7</f>
        <v>20000</v>
      </c>
      <c r="J10" s="804">
        <f>J7</f>
        <v>0</v>
      </c>
      <c r="K10" s="807">
        <f>K7</f>
        <v>20000</v>
      </c>
      <c r="L10" s="804">
        <f>L7</f>
        <v>2456820</v>
      </c>
      <c r="M10" s="804">
        <f>M7</f>
        <v>2784755.69</v>
      </c>
      <c r="N10" s="808">
        <f>M10/L10*100</f>
        <v>113.34797380353466</v>
      </c>
      <c r="O10" s="807">
        <f>O7</f>
        <v>0</v>
      </c>
      <c r="P10" s="804">
        <f>P7</f>
        <v>4756.55</v>
      </c>
      <c r="Q10" s="804">
        <f>Q7</f>
        <v>166146.71</v>
      </c>
      <c r="R10" s="809">
        <f>Q10/P10*100</f>
        <v>3493.0087983937938</v>
      </c>
    </row>
    <row r="11" spans="5:15" ht="13.5" thickTop="1">
      <c r="E11" s="347"/>
      <c r="H11" s="347"/>
      <c r="N11" s="348"/>
      <c r="O11" s="347"/>
    </row>
    <row r="13" ht="12.75">
      <c r="C13" s="326"/>
    </row>
    <row r="14" ht="12.75" customHeight="1">
      <c r="C14" s="326"/>
    </row>
    <row r="15" ht="12.75">
      <c r="C15" s="326"/>
    </row>
    <row r="16" ht="60.75" customHeight="1">
      <c r="C16" s="326"/>
    </row>
    <row r="17" ht="12.75">
      <c r="C17" s="326"/>
    </row>
    <row r="18" ht="12.75">
      <c r="C18" s="326"/>
    </row>
    <row r="19" ht="12.75">
      <c r="C19" s="326"/>
    </row>
    <row r="20" ht="12.75">
      <c r="C20" s="326"/>
    </row>
    <row r="21" ht="12.75">
      <c r="C21" s="326"/>
    </row>
    <row r="22" ht="12.75">
      <c r="C22" s="326"/>
    </row>
  </sheetData>
  <sheetProtection/>
  <mergeCells count="22">
    <mergeCell ref="Q2:Q5"/>
    <mergeCell ref="R2:R5"/>
    <mergeCell ref="A1:R1"/>
    <mergeCell ref="G3:G5"/>
    <mergeCell ref="H3:H5"/>
    <mergeCell ref="F3:F5"/>
    <mergeCell ref="O3:O5"/>
    <mergeCell ref="I4:I5"/>
    <mergeCell ref="F2:K2"/>
    <mergeCell ref="P2:P5"/>
    <mergeCell ref="L2:O2"/>
    <mergeCell ref="I3:K3"/>
    <mergeCell ref="L3:L5"/>
    <mergeCell ref="J4:K4"/>
    <mergeCell ref="M3:M5"/>
    <mergeCell ref="N3:N5"/>
    <mergeCell ref="A10:B10"/>
    <mergeCell ref="C2:C5"/>
    <mergeCell ref="D2:D5"/>
    <mergeCell ref="E2:E5"/>
    <mergeCell ref="B2:B5"/>
    <mergeCell ref="A2:A5"/>
  </mergeCells>
  <printOptions/>
  <pageMargins left="0.2" right="0.16" top="0.98" bottom="0.75" header="0.3" footer="0.3"/>
  <pageSetup horizontalDpi="600" verticalDpi="600" orientation="landscape" paperSize="9" scale="86" r:id="rId1"/>
  <headerFooter alignWithMargins="0">
    <oddHeader>&amp;R&amp;8Załącznik nr &amp;A
do sprawozdania z wykonania budżetu
Gminy Golczewo
za 2010 rok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showGridLines="0" view="pageBreakPreview" zoomScaleSheetLayoutView="100" zoomScalePageLayoutView="0" workbookViewId="0" topLeftCell="A1">
      <selection activeCell="A11" sqref="A11:IV11"/>
    </sheetView>
  </sheetViews>
  <sheetFormatPr defaultColWidth="9.00390625" defaultRowHeight="12.75"/>
  <cols>
    <col min="1" max="1" width="3.875" style="0" bestFit="1" customWidth="1"/>
    <col min="2" max="2" width="27.125" style="0" bestFit="1" customWidth="1"/>
    <col min="3" max="5" width="12.75390625" style="0" customWidth="1"/>
    <col min="6" max="6" width="7.375" style="0" customWidth="1"/>
    <col min="7" max="7" width="11.375" style="0" customWidth="1"/>
    <col min="8" max="9" width="11.00390625" style="0" customWidth="1"/>
    <col min="10" max="10" width="7.625" style="0" customWidth="1"/>
    <col min="11" max="11" width="13.00390625" style="0" customWidth="1"/>
    <col min="12" max="12" width="10.75390625" style="0" customWidth="1"/>
    <col min="13" max="13" width="12.375" style="0" customWidth="1"/>
    <col min="14" max="14" width="7.125" style="0" customWidth="1"/>
    <col min="15" max="15" width="11.375" style="0" customWidth="1"/>
    <col min="16" max="16" width="13.625" style="0" customWidth="1"/>
  </cols>
  <sheetData>
    <row r="1" ht="19.5" customHeight="1">
      <c r="P1" s="349" t="s">
        <v>283</v>
      </c>
    </row>
    <row r="2" spans="1:15" ht="48" customHeight="1">
      <c r="A2" s="912" t="s">
        <v>230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1"/>
      <c r="L2" s="1001"/>
      <c r="M2" s="1001"/>
      <c r="N2" s="1001"/>
      <c r="O2" s="1001"/>
    </row>
    <row r="3" spans="1:16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85" t="s">
        <v>299</v>
      </c>
    </row>
    <row r="4" spans="1:16" ht="30" customHeight="1" thickTop="1">
      <c r="A4" s="1002" t="s">
        <v>312</v>
      </c>
      <c r="B4" s="1005" t="s">
        <v>264</v>
      </c>
      <c r="C4" s="1008" t="s">
        <v>231</v>
      </c>
      <c r="D4" s="1008" t="s">
        <v>216</v>
      </c>
      <c r="E4" s="1008" t="s">
        <v>217</v>
      </c>
      <c r="F4" s="1011" t="s">
        <v>218</v>
      </c>
      <c r="G4" s="1011" t="s">
        <v>232</v>
      </c>
      <c r="H4" s="1011" t="s">
        <v>233</v>
      </c>
      <c r="I4" s="1011" t="s">
        <v>234</v>
      </c>
      <c r="J4" s="1011" t="s">
        <v>218</v>
      </c>
      <c r="K4" s="1011" t="s">
        <v>235</v>
      </c>
      <c r="L4" s="1011" t="s">
        <v>236</v>
      </c>
      <c r="M4" s="1011" t="s">
        <v>237</v>
      </c>
      <c r="N4" s="1011" t="s">
        <v>218</v>
      </c>
      <c r="O4" s="1008" t="s">
        <v>313</v>
      </c>
      <c r="P4" s="1015" t="s">
        <v>238</v>
      </c>
    </row>
    <row r="5" spans="1:16" ht="12" customHeight="1">
      <c r="A5" s="1003"/>
      <c r="B5" s="1006"/>
      <c r="C5" s="1009"/>
      <c r="D5" s="1009"/>
      <c r="E5" s="1009"/>
      <c r="F5" s="1012"/>
      <c r="G5" s="1012"/>
      <c r="H5" s="1012"/>
      <c r="I5" s="1012"/>
      <c r="J5" s="1012"/>
      <c r="K5" s="1012"/>
      <c r="L5" s="1012"/>
      <c r="M5" s="1012"/>
      <c r="N5" s="1012"/>
      <c r="O5" s="1009"/>
      <c r="P5" s="1016"/>
    </row>
    <row r="6" spans="1:16" ht="18" customHeight="1">
      <c r="A6" s="1003"/>
      <c r="B6" s="1006"/>
      <c r="C6" s="1009"/>
      <c r="D6" s="1009"/>
      <c r="E6" s="1009"/>
      <c r="F6" s="1012"/>
      <c r="G6" s="1012"/>
      <c r="H6" s="1012"/>
      <c r="I6" s="1012"/>
      <c r="J6" s="1012"/>
      <c r="K6" s="1012"/>
      <c r="L6" s="1012"/>
      <c r="M6" s="1012"/>
      <c r="N6" s="1012"/>
      <c r="O6" s="1009"/>
      <c r="P6" s="1016"/>
    </row>
    <row r="7" spans="1:16" ht="42" customHeight="1" thickBot="1">
      <c r="A7" s="1004"/>
      <c r="B7" s="1007"/>
      <c r="C7" s="1010"/>
      <c r="D7" s="1010"/>
      <c r="E7" s="1010"/>
      <c r="F7" s="1012"/>
      <c r="G7" s="1012"/>
      <c r="H7" s="1012"/>
      <c r="I7" s="1012"/>
      <c r="J7" s="1012"/>
      <c r="K7" s="1012"/>
      <c r="L7" s="1012"/>
      <c r="M7" s="1012"/>
      <c r="N7" s="1012"/>
      <c r="O7" s="1010"/>
      <c r="P7" s="1017"/>
    </row>
    <row r="8" spans="1:16" ht="12.75" customHeight="1" thickBot="1" thickTop="1">
      <c r="A8" s="350">
        <v>1</v>
      </c>
      <c r="B8" s="351">
        <v>2</v>
      </c>
      <c r="C8" s="351">
        <v>3</v>
      </c>
      <c r="D8" s="351">
        <v>4</v>
      </c>
      <c r="E8" s="351">
        <v>5</v>
      </c>
      <c r="F8" s="351">
        <v>6</v>
      </c>
      <c r="G8" s="351">
        <v>7</v>
      </c>
      <c r="H8" s="351">
        <v>8</v>
      </c>
      <c r="I8" s="351">
        <v>9</v>
      </c>
      <c r="J8" s="351">
        <v>10</v>
      </c>
      <c r="K8" s="351">
        <v>11</v>
      </c>
      <c r="L8" s="351">
        <v>12</v>
      </c>
      <c r="M8" s="351">
        <v>13</v>
      </c>
      <c r="N8" s="351">
        <v>14</v>
      </c>
      <c r="O8" s="351">
        <v>15</v>
      </c>
      <c r="P8" s="352">
        <v>16</v>
      </c>
    </row>
    <row r="9" spans="1:16" ht="19.5" customHeight="1" thickTop="1">
      <c r="A9" s="353">
        <v>1</v>
      </c>
      <c r="B9" s="354" t="s">
        <v>315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6"/>
    </row>
    <row r="10" spans="1:16" ht="37.5" customHeight="1" thickBot="1">
      <c r="A10" s="357"/>
      <c r="B10" s="431" t="s">
        <v>239</v>
      </c>
      <c r="C10" s="358">
        <v>8000</v>
      </c>
      <c r="D10" s="358">
        <v>8000</v>
      </c>
      <c r="E10" s="358">
        <v>10331.5</v>
      </c>
      <c r="F10" s="358">
        <f>E10/D10*100</f>
        <v>129.14375</v>
      </c>
      <c r="G10" s="358">
        <v>295000</v>
      </c>
      <c r="H10" s="358">
        <v>295000</v>
      </c>
      <c r="I10" s="358">
        <v>296707.26</v>
      </c>
      <c r="J10" s="358">
        <f>I10/H10*100</f>
        <v>100.57873220338985</v>
      </c>
      <c r="K10" s="358">
        <v>303000</v>
      </c>
      <c r="L10" s="358">
        <v>303000</v>
      </c>
      <c r="M10" s="358">
        <v>307038.76</v>
      </c>
      <c r="N10" s="358">
        <f>M10/L10*100</f>
        <v>101.33292409240924</v>
      </c>
      <c r="O10" s="358">
        <v>0</v>
      </c>
      <c r="P10" s="359">
        <v>0</v>
      </c>
    </row>
    <row r="11" spans="1:16" s="784" customFormat="1" ht="19.5" customHeight="1" thickBot="1" thickTop="1">
      <c r="A11" s="1013" t="s">
        <v>321</v>
      </c>
      <c r="B11" s="1014"/>
      <c r="C11" s="810">
        <f>C10</f>
        <v>8000</v>
      </c>
      <c r="D11" s="810">
        <f>D10</f>
        <v>8000</v>
      </c>
      <c r="E11" s="810">
        <f>E10</f>
        <v>10331.5</v>
      </c>
      <c r="F11" s="811">
        <f>E11/D11*100</f>
        <v>129.14375</v>
      </c>
      <c r="G11" s="810">
        <f>G10</f>
        <v>295000</v>
      </c>
      <c r="H11" s="810">
        <f>H10</f>
        <v>295000</v>
      </c>
      <c r="I11" s="810">
        <f>I10</f>
        <v>296707.26</v>
      </c>
      <c r="J11" s="811">
        <f>I11/H11*100</f>
        <v>100.57873220338985</v>
      </c>
      <c r="K11" s="810">
        <f>K10</f>
        <v>303000</v>
      </c>
      <c r="L11" s="810">
        <f>L10</f>
        <v>303000</v>
      </c>
      <c r="M11" s="810">
        <f>M10</f>
        <v>307038.76</v>
      </c>
      <c r="N11" s="811">
        <f>M11/L11*100</f>
        <v>101.33292409240924</v>
      </c>
      <c r="O11" s="810">
        <f>O10</f>
        <v>0</v>
      </c>
      <c r="P11" s="812">
        <f>P10</f>
        <v>0</v>
      </c>
    </row>
    <row r="12" ht="15" customHeight="1" thickTop="1"/>
    <row r="13" ht="12.75" customHeight="1">
      <c r="A13" s="15"/>
    </row>
    <row r="14" ht="12.75">
      <c r="A14" s="15"/>
    </row>
    <row r="15" ht="12.75">
      <c r="A15" s="15"/>
    </row>
    <row r="16" ht="12.75">
      <c r="A16" s="15"/>
    </row>
  </sheetData>
  <sheetProtection/>
  <mergeCells count="18">
    <mergeCell ref="A11:B11"/>
    <mergeCell ref="P4:P7"/>
    <mergeCell ref="G4:G7"/>
    <mergeCell ref="K4:K7"/>
    <mergeCell ref="D4:D7"/>
    <mergeCell ref="E4:E7"/>
    <mergeCell ref="F4:F7"/>
    <mergeCell ref="H4:H7"/>
    <mergeCell ref="I4:I7"/>
    <mergeCell ref="J4:J7"/>
    <mergeCell ref="A2:O2"/>
    <mergeCell ref="A4:A7"/>
    <mergeCell ref="B4:B7"/>
    <mergeCell ref="C4:C7"/>
    <mergeCell ref="O4:O7"/>
    <mergeCell ref="L4:L7"/>
    <mergeCell ref="M4:M7"/>
    <mergeCell ref="N4:N7"/>
  </mergeCells>
  <printOptions horizontalCentered="1"/>
  <pageMargins left="0.27" right="0.37" top="0.8661417322834646" bottom="0.3937007874015748" header="0.5118110236220472" footer="0.35433070866141736"/>
  <pageSetup horizontalDpi="600" verticalDpi="600" orientation="landscape" paperSize="9" scale="74" r:id="rId1"/>
  <headerFooter alignWithMargins="0">
    <oddHeader>&amp;RZałącznik nr &amp;A
do sprawozdania z wykonania budżetu
Gminy Golczewo
za 2010 rok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1" width="3.875" style="0" bestFit="1" customWidth="1"/>
    <col min="2" max="2" width="5.625" style="0" bestFit="1" customWidth="1"/>
    <col min="3" max="3" width="8.875" style="0" bestFit="1" customWidth="1"/>
    <col min="4" max="4" width="25.875" style="0" customWidth="1"/>
    <col min="5" max="5" width="18.25390625" style="0" bestFit="1" customWidth="1"/>
    <col min="6" max="6" width="14.75390625" style="0" bestFit="1" customWidth="1"/>
    <col min="7" max="7" width="13.75390625" style="0" customWidth="1"/>
    <col min="8" max="8" width="9.625" style="0" bestFit="1" customWidth="1"/>
  </cols>
  <sheetData>
    <row r="1" spans="1:7" ht="73.5" customHeight="1">
      <c r="A1" s="1018" t="s">
        <v>84</v>
      </c>
      <c r="B1" s="1018"/>
      <c r="C1" s="1018"/>
      <c r="D1" s="1018"/>
      <c r="E1" s="1018"/>
      <c r="F1" s="1018"/>
      <c r="G1" s="1018"/>
    </row>
    <row r="2" ht="13.5" thickBot="1">
      <c r="H2" s="405" t="s">
        <v>299</v>
      </c>
    </row>
    <row r="3" spans="1:8" s="745" customFormat="1" ht="61.5" customHeight="1" thickBot="1" thickTop="1">
      <c r="A3" s="813" t="s">
        <v>312</v>
      </c>
      <c r="B3" s="814" t="s">
        <v>266</v>
      </c>
      <c r="C3" s="814" t="s">
        <v>267</v>
      </c>
      <c r="D3" s="815" t="s">
        <v>85</v>
      </c>
      <c r="E3" s="815" t="s">
        <v>86</v>
      </c>
      <c r="F3" s="815" t="s">
        <v>87</v>
      </c>
      <c r="G3" s="815" t="s">
        <v>88</v>
      </c>
      <c r="H3" s="816" t="s">
        <v>199</v>
      </c>
    </row>
    <row r="4" spans="1:8" s="11" customFormat="1" ht="9" thickTop="1">
      <c r="A4" s="406">
        <v>1</v>
      </c>
      <c r="B4" s="407">
        <v>2</v>
      </c>
      <c r="C4" s="407">
        <v>3</v>
      </c>
      <c r="D4" s="407">
        <v>5</v>
      </c>
      <c r="E4" s="407">
        <v>6</v>
      </c>
      <c r="F4" s="407">
        <v>7</v>
      </c>
      <c r="G4" s="407">
        <v>8</v>
      </c>
      <c r="H4" s="408">
        <v>9</v>
      </c>
    </row>
    <row r="5" spans="1:8" ht="54.75" customHeight="1">
      <c r="A5" s="409">
        <v>1</v>
      </c>
      <c r="B5" s="410">
        <v>600</v>
      </c>
      <c r="C5" s="410">
        <v>60013</v>
      </c>
      <c r="D5" s="411" t="s">
        <v>146</v>
      </c>
      <c r="E5" s="412" t="s">
        <v>89</v>
      </c>
      <c r="F5" s="413">
        <v>20000</v>
      </c>
      <c r="G5" s="413">
        <v>20000</v>
      </c>
      <c r="H5" s="414">
        <f>G5/F5*100</f>
        <v>100</v>
      </c>
    </row>
    <row r="6" spans="1:8" ht="32.25" customHeight="1">
      <c r="A6" s="409">
        <v>2</v>
      </c>
      <c r="B6" s="410">
        <v>600</v>
      </c>
      <c r="C6" s="410">
        <v>60014</v>
      </c>
      <c r="D6" s="411" t="s">
        <v>148</v>
      </c>
      <c r="E6" s="410" t="s">
        <v>90</v>
      </c>
      <c r="F6" s="413">
        <v>590000</v>
      </c>
      <c r="G6" s="413">
        <v>564854.68</v>
      </c>
      <c r="H6" s="414">
        <f>G6/F6*100</f>
        <v>95.73808135593221</v>
      </c>
    </row>
    <row r="7" spans="1:8" ht="48" customHeight="1" thickBot="1">
      <c r="A7" s="415">
        <v>3</v>
      </c>
      <c r="B7" s="416">
        <v>754</v>
      </c>
      <c r="C7" s="416">
        <v>75411</v>
      </c>
      <c r="D7" s="417" t="s">
        <v>91</v>
      </c>
      <c r="E7" s="416" t="s">
        <v>90</v>
      </c>
      <c r="F7" s="418">
        <v>11000</v>
      </c>
      <c r="G7" s="418">
        <v>11000</v>
      </c>
      <c r="H7" s="419">
        <f>G7/F7*100</f>
        <v>100</v>
      </c>
    </row>
    <row r="8" spans="1:8" s="745" customFormat="1" ht="14.25" thickBot="1" thickTop="1">
      <c r="A8" s="1019" t="s">
        <v>321</v>
      </c>
      <c r="B8" s="1020"/>
      <c r="C8" s="1020"/>
      <c r="D8" s="1020"/>
      <c r="E8" s="1021"/>
      <c r="F8" s="817">
        <f>F5+F6+F7</f>
        <v>621000</v>
      </c>
      <c r="G8" s="817">
        <f>SUM(G5:G7)</f>
        <v>595854.68</v>
      </c>
      <c r="H8" s="818">
        <f>G8/F8*100</f>
        <v>95.95083413848631</v>
      </c>
    </row>
    <row r="9" spans="1:7" ht="13.5" thickTop="1">
      <c r="A9" s="326"/>
      <c r="B9" s="326"/>
      <c r="C9" s="326"/>
      <c r="D9" s="326"/>
      <c r="E9" s="326"/>
      <c r="F9" s="326"/>
      <c r="G9" s="326"/>
    </row>
  </sheetData>
  <sheetProtection/>
  <mergeCells count="2">
    <mergeCell ref="A1:G1"/>
    <mergeCell ref="A8:E8"/>
  </mergeCells>
  <printOptions/>
  <pageMargins left="0.28" right="0.3" top="0.7480314960629921" bottom="0.7480314960629921" header="0.31496062992125984" footer="0.31496062992125984"/>
  <pageSetup horizontalDpi="600" verticalDpi="600" orientation="portrait" paperSize="9" scale="99" r:id="rId1"/>
  <headerFooter alignWithMargins="0">
    <oddHeader>&amp;R&amp;9Załącznik nr &amp;A
do sprawozdania z wykonania budżetu
Gminy Golczewo
za 2010 rok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0.625" style="1" customWidth="1"/>
    <col min="5" max="6" width="12.375" style="1" customWidth="1"/>
    <col min="7" max="7" width="15.00390625" style="1" customWidth="1"/>
    <col min="8" max="8" width="10.875" style="0" customWidth="1"/>
    <col min="9" max="10" width="9.125" style="1" customWidth="1"/>
    <col min="11" max="11" width="10.125" style="1" bestFit="1" customWidth="1"/>
    <col min="12" max="16384" width="9.125" style="1" customWidth="1"/>
  </cols>
  <sheetData>
    <row r="1" spans="1:7" ht="29.25" customHeight="1">
      <c r="A1" s="1025" t="s">
        <v>92</v>
      </c>
      <c r="B1" s="1025"/>
      <c r="C1" s="1025"/>
      <c r="D1" s="1025"/>
      <c r="E1" s="1025"/>
      <c r="F1" s="1025"/>
      <c r="G1" s="1025"/>
    </row>
    <row r="2" spans="4:5" ht="14.25" customHeight="1" thickBot="1">
      <c r="D2" s="5"/>
      <c r="E2" s="5"/>
    </row>
    <row r="3" ht="19.5" customHeight="1" hidden="1" thickBot="1">
      <c r="E3" s="41"/>
    </row>
    <row r="4" spans="1:8" s="746" customFormat="1" ht="60" customHeight="1">
      <c r="A4" s="819" t="s">
        <v>312</v>
      </c>
      <c r="B4" s="820" t="s">
        <v>266</v>
      </c>
      <c r="C4" s="820" t="s">
        <v>267</v>
      </c>
      <c r="D4" s="820" t="s">
        <v>301</v>
      </c>
      <c r="E4" s="821" t="s">
        <v>435</v>
      </c>
      <c r="F4" s="822" t="s">
        <v>93</v>
      </c>
      <c r="G4" s="822" t="s">
        <v>129</v>
      </c>
      <c r="H4" s="823" t="s">
        <v>199</v>
      </c>
    </row>
    <row r="5" spans="1:8" ht="11.25" customHeight="1" thickBot="1">
      <c r="A5" s="54">
        <v>1</v>
      </c>
      <c r="B5" s="55">
        <v>2</v>
      </c>
      <c r="C5" s="55">
        <v>3</v>
      </c>
      <c r="D5" s="55">
        <v>4</v>
      </c>
      <c r="E5" s="69">
        <v>5</v>
      </c>
      <c r="F5" s="55">
        <v>6</v>
      </c>
      <c r="G5" s="55">
        <v>7</v>
      </c>
      <c r="H5" s="396">
        <v>8</v>
      </c>
    </row>
    <row r="6" spans="1:8" ht="39" customHeight="1" thickBot="1" thickTop="1">
      <c r="A6" s="420" t="s">
        <v>274</v>
      </c>
      <c r="B6" s="421">
        <v>921</v>
      </c>
      <c r="C6" s="421">
        <v>92116</v>
      </c>
      <c r="D6" s="422" t="s">
        <v>94</v>
      </c>
      <c r="E6" s="423">
        <v>153200</v>
      </c>
      <c r="F6" s="424">
        <v>153200</v>
      </c>
      <c r="G6" s="424">
        <v>140350.1</v>
      </c>
      <c r="H6" s="428">
        <f>G6/F6*100</f>
        <v>91.61233681462141</v>
      </c>
    </row>
    <row r="7" spans="1:8" s="746" customFormat="1" ht="30" customHeight="1" thickBot="1" thickTop="1">
      <c r="A7" s="1022" t="s">
        <v>321</v>
      </c>
      <c r="B7" s="1023"/>
      <c r="C7" s="1023"/>
      <c r="D7" s="1024"/>
      <c r="E7" s="824">
        <f>SUM(E6:E6)</f>
        <v>153200</v>
      </c>
      <c r="F7" s="824">
        <f>SUM(F6:F6)</f>
        <v>153200</v>
      </c>
      <c r="G7" s="825">
        <f>SUM(G6:G6)</f>
        <v>140350.1</v>
      </c>
      <c r="H7" s="826">
        <f>G7/F7*100</f>
        <v>91.61233681462141</v>
      </c>
    </row>
    <row r="8" ht="15">
      <c r="H8" s="426"/>
    </row>
    <row r="9" spans="1:8" ht="15">
      <c r="A9" s="15"/>
      <c r="H9" s="426"/>
    </row>
    <row r="10" spans="1:8" ht="15">
      <c r="A10" s="14"/>
      <c r="H10" s="426"/>
    </row>
    <row r="11" ht="15">
      <c r="H11" s="426"/>
    </row>
    <row r="12" spans="1:8" ht="15">
      <c r="A12" s="14"/>
      <c r="H12" s="426"/>
    </row>
    <row r="13" ht="15">
      <c r="H13" s="426"/>
    </row>
    <row r="14" ht="15.75">
      <c r="H14" s="427"/>
    </row>
    <row r="15" ht="12.75">
      <c r="H15" s="326"/>
    </row>
    <row r="16" ht="12.75">
      <c r="H16" s="326"/>
    </row>
    <row r="17" ht="12.75">
      <c r="H17" s="326"/>
    </row>
  </sheetData>
  <sheetProtection/>
  <mergeCells count="2">
    <mergeCell ref="A7:D7"/>
    <mergeCell ref="A1:G1"/>
  </mergeCells>
  <printOptions horizontalCentered="1"/>
  <pageMargins left="0.5511811023622047" right="0.5118110236220472" top="1.18" bottom="0.984251968503937" header="0.5118110236220472" footer="0.5118110236220472"/>
  <pageSetup horizontalDpi="600" verticalDpi="600" orientation="portrait" paperSize="9" scale="90" r:id="rId1"/>
  <headerFooter alignWithMargins="0">
    <oddHeader>&amp;R&amp;9Załącznik nr &amp;A
do sprawozdania z wykonania budżetu
Gminy Golczewo
za 2010 rok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4" sqref="A14:IV14"/>
    </sheetView>
  </sheetViews>
  <sheetFormatPr defaultColWidth="9.00390625" defaultRowHeight="12.75"/>
  <cols>
    <col min="1" max="1" width="5.25390625" style="0" customWidth="1"/>
    <col min="2" max="2" width="7.125" style="0" customWidth="1"/>
    <col min="4" max="4" width="32.375" style="0" customWidth="1"/>
    <col min="5" max="5" width="12.625" style="0" customWidth="1"/>
    <col min="6" max="6" width="11.875" style="0" customWidth="1"/>
    <col min="7" max="7" width="15.375" style="0" customWidth="1"/>
    <col min="8" max="8" width="10.875" style="0" customWidth="1"/>
  </cols>
  <sheetData>
    <row r="1" spans="1:8" ht="48.75" customHeight="1">
      <c r="A1" s="912" t="s">
        <v>126</v>
      </c>
      <c r="B1" s="912"/>
      <c r="C1" s="912"/>
      <c r="D1" s="912"/>
      <c r="E1" s="912"/>
      <c r="F1" s="912"/>
      <c r="G1" s="912"/>
      <c r="H1" s="912"/>
    </row>
    <row r="2" spans="4:5" ht="15" customHeight="1">
      <c r="D2" s="5"/>
      <c r="E2" s="5"/>
    </row>
    <row r="3" spans="4:5" ht="19.5" customHeight="1" thickBot="1">
      <c r="D3" s="1"/>
      <c r="E3" s="1"/>
    </row>
    <row r="4" spans="1:8" s="745" customFormat="1" ht="57.75" customHeight="1">
      <c r="A4" s="819" t="s">
        <v>312</v>
      </c>
      <c r="B4" s="820" t="s">
        <v>266</v>
      </c>
      <c r="C4" s="820" t="s">
        <v>267</v>
      </c>
      <c r="D4" s="820" t="s">
        <v>300</v>
      </c>
      <c r="E4" s="822" t="s">
        <v>127</v>
      </c>
      <c r="F4" s="822" t="s">
        <v>128</v>
      </c>
      <c r="G4" s="822" t="s">
        <v>129</v>
      </c>
      <c r="H4" s="827" t="s">
        <v>199</v>
      </c>
    </row>
    <row r="5" spans="1:8" s="13" customFormat="1" ht="11.25" customHeight="1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381">
        <v>8</v>
      </c>
    </row>
    <row r="6" spans="1:8" s="13" customFormat="1" ht="28.5" customHeight="1" thickTop="1">
      <c r="A6" s="113" t="s">
        <v>274</v>
      </c>
      <c r="B6" s="114">
        <v>754</v>
      </c>
      <c r="C6" s="114">
        <v>75416</v>
      </c>
      <c r="D6" s="115" t="s">
        <v>130</v>
      </c>
      <c r="E6" s="382">
        <v>0</v>
      </c>
      <c r="F6" s="383">
        <v>10000</v>
      </c>
      <c r="G6" s="384">
        <v>0</v>
      </c>
      <c r="H6" s="385">
        <f aca="true" t="shared" si="0" ref="H6:H14">G6/F6*100</f>
        <v>0</v>
      </c>
    </row>
    <row r="7" spans="1:8" s="13" customFormat="1" ht="37.5" customHeight="1">
      <c r="A7" s="116" t="s">
        <v>275</v>
      </c>
      <c r="B7" s="26">
        <v>900</v>
      </c>
      <c r="C7" s="26">
        <v>90017</v>
      </c>
      <c r="D7" s="117" t="s">
        <v>180</v>
      </c>
      <c r="E7" s="386">
        <v>0</v>
      </c>
      <c r="F7" s="387">
        <v>20000</v>
      </c>
      <c r="G7" s="387">
        <v>20000</v>
      </c>
      <c r="H7" s="385">
        <f t="shared" si="0"/>
        <v>100</v>
      </c>
    </row>
    <row r="8" spans="1:8" s="13" customFormat="1" ht="28.5" customHeight="1" hidden="1">
      <c r="A8" s="58"/>
      <c r="B8" s="56"/>
      <c r="C8" s="56"/>
      <c r="D8" s="59"/>
      <c r="E8" s="388"/>
      <c r="F8" s="389"/>
      <c r="G8" s="387"/>
      <c r="H8" s="385" t="e">
        <f t="shared" si="0"/>
        <v>#DIV/0!</v>
      </c>
    </row>
    <row r="9" spans="1:8" s="13" customFormat="1" ht="28.5" customHeight="1" hidden="1">
      <c r="A9" s="33"/>
      <c r="B9" s="23"/>
      <c r="C9" s="23"/>
      <c r="D9" s="27"/>
      <c r="E9" s="390"/>
      <c r="F9" s="391"/>
      <c r="G9" s="387"/>
      <c r="H9" s="385" t="e">
        <f t="shared" si="0"/>
        <v>#DIV/0!</v>
      </c>
    </row>
    <row r="10" spans="1:8" ht="28.5" customHeight="1" hidden="1">
      <c r="A10" s="34"/>
      <c r="B10" s="24"/>
      <c r="C10" s="24"/>
      <c r="D10" s="28"/>
      <c r="E10" s="392"/>
      <c r="F10" s="393"/>
      <c r="G10" s="393"/>
      <c r="H10" s="385" t="e">
        <f t="shared" si="0"/>
        <v>#DIV/0!</v>
      </c>
    </row>
    <row r="11" spans="1:8" ht="28.5" customHeight="1" hidden="1">
      <c r="A11" s="34"/>
      <c r="B11" s="24"/>
      <c r="C11" s="24"/>
      <c r="D11" s="28"/>
      <c r="E11" s="392"/>
      <c r="F11" s="393"/>
      <c r="G11" s="393"/>
      <c r="H11" s="385" t="e">
        <f t="shared" si="0"/>
        <v>#DIV/0!</v>
      </c>
    </row>
    <row r="12" spans="1:8" ht="28.5" customHeight="1" hidden="1">
      <c r="A12" s="34"/>
      <c r="B12" s="24"/>
      <c r="C12" s="24"/>
      <c r="D12" s="28"/>
      <c r="E12" s="392"/>
      <c r="F12" s="393"/>
      <c r="G12" s="393"/>
      <c r="H12" s="385" t="e">
        <f t="shared" si="0"/>
        <v>#DIV/0!</v>
      </c>
    </row>
    <row r="13" spans="1:8" ht="28.5" customHeight="1" hidden="1">
      <c r="A13" s="35"/>
      <c r="B13" s="25"/>
      <c r="C13" s="25"/>
      <c r="D13" s="29"/>
      <c r="E13" s="394"/>
      <c r="F13" s="395"/>
      <c r="G13" s="393"/>
      <c r="H13" s="385" t="e">
        <f t="shared" si="0"/>
        <v>#DIV/0!</v>
      </c>
    </row>
    <row r="14" spans="1:8" s="745" customFormat="1" ht="30" customHeight="1" thickBot="1">
      <c r="A14" s="1026" t="s">
        <v>321</v>
      </c>
      <c r="B14" s="1027"/>
      <c r="C14" s="1027"/>
      <c r="D14" s="1028"/>
      <c r="E14" s="828">
        <f>SUM(E6:E13)</f>
        <v>0</v>
      </c>
      <c r="F14" s="829">
        <f>SUM(F6:F13)</f>
        <v>30000</v>
      </c>
      <c r="G14" s="829">
        <f>SUM(G6:G13)</f>
        <v>20000</v>
      </c>
      <c r="H14" s="830">
        <f t="shared" si="0"/>
        <v>66.66666666666666</v>
      </c>
    </row>
    <row r="16" ht="12.75">
      <c r="A16" s="14"/>
    </row>
  </sheetData>
  <sheetProtection/>
  <mergeCells count="2">
    <mergeCell ref="A14:D14"/>
    <mergeCell ref="A1:H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2" r:id="rId1"/>
  <headerFooter alignWithMargins="0">
    <oddHeader>&amp;R&amp;9Załącznik nr &amp;A
do sprawozdania z wykonania budżetu
Gminy Golczewo
za 2010 rok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75390625" style="0" customWidth="1"/>
    <col min="2" max="2" width="6.625" style="0" customWidth="1"/>
    <col min="4" max="4" width="35.375" style="0" customWidth="1"/>
    <col min="5" max="6" width="12.75390625" style="0" bestFit="1" customWidth="1"/>
    <col min="7" max="7" width="14.625" style="0" customWidth="1"/>
    <col min="8" max="8" width="10.875" style="0" customWidth="1"/>
  </cols>
  <sheetData>
    <row r="1" spans="1:7" ht="48.75" customHeight="1">
      <c r="A1" s="912" t="s">
        <v>131</v>
      </c>
      <c r="B1" s="912"/>
      <c r="C1" s="912"/>
      <c r="D1" s="912"/>
      <c r="E1" s="912"/>
      <c r="F1" s="912"/>
      <c r="G1" s="912"/>
    </row>
    <row r="2" spans="4:5" ht="15" customHeight="1">
      <c r="D2" s="5"/>
      <c r="E2" s="5"/>
    </row>
    <row r="3" spans="4:5" ht="19.5" customHeight="1" thickBot="1">
      <c r="D3" s="1"/>
      <c r="E3" s="40"/>
    </row>
    <row r="4" spans="1:8" s="745" customFormat="1" ht="54" customHeight="1">
      <c r="A4" s="819" t="s">
        <v>312</v>
      </c>
      <c r="B4" s="820" t="s">
        <v>266</v>
      </c>
      <c r="C4" s="820" t="s">
        <v>267</v>
      </c>
      <c r="D4" s="820" t="s">
        <v>300</v>
      </c>
      <c r="E4" s="821" t="s">
        <v>435</v>
      </c>
      <c r="F4" s="822" t="s">
        <v>128</v>
      </c>
      <c r="G4" s="822" t="s">
        <v>129</v>
      </c>
      <c r="H4" s="823" t="s">
        <v>199</v>
      </c>
    </row>
    <row r="5" spans="1:8" s="13" customFormat="1" ht="11.25" customHeight="1" thickBot="1">
      <c r="A5" s="54">
        <v>1</v>
      </c>
      <c r="B5" s="55">
        <v>2</v>
      </c>
      <c r="C5" s="55">
        <v>3</v>
      </c>
      <c r="D5" s="55">
        <v>4</v>
      </c>
      <c r="E5" s="69">
        <v>5</v>
      </c>
      <c r="F5" s="55">
        <v>6</v>
      </c>
      <c r="G5" s="55">
        <v>7</v>
      </c>
      <c r="H5" s="396">
        <v>8</v>
      </c>
    </row>
    <row r="6" spans="1:8" s="13" customFormat="1" ht="28.5" customHeight="1" thickTop="1">
      <c r="A6" s="33" t="s">
        <v>274</v>
      </c>
      <c r="B6" s="23">
        <v>801</v>
      </c>
      <c r="C6" s="23">
        <v>80113</v>
      </c>
      <c r="D6" s="117" t="s">
        <v>55</v>
      </c>
      <c r="E6" s="387">
        <v>68240</v>
      </c>
      <c r="F6" s="387">
        <v>68240</v>
      </c>
      <c r="G6" s="387">
        <v>68240</v>
      </c>
      <c r="H6" s="398">
        <f aca="true" t="shared" si="0" ref="H6:H17">G6/F6*100</f>
        <v>100</v>
      </c>
    </row>
    <row r="7" spans="1:8" s="13" customFormat="1" ht="28.5" customHeight="1">
      <c r="A7" s="33" t="s">
        <v>275</v>
      </c>
      <c r="B7" s="23">
        <v>851</v>
      </c>
      <c r="C7" s="23">
        <v>85154</v>
      </c>
      <c r="D7" s="117" t="s">
        <v>132</v>
      </c>
      <c r="E7" s="387">
        <v>25000</v>
      </c>
      <c r="F7" s="387">
        <v>25000</v>
      </c>
      <c r="G7" s="387">
        <v>25000</v>
      </c>
      <c r="H7" s="398">
        <f t="shared" si="0"/>
        <v>100</v>
      </c>
    </row>
    <row r="8" spans="1:8" s="13" customFormat="1" ht="28.5" customHeight="1">
      <c r="A8" s="33" t="s">
        <v>276</v>
      </c>
      <c r="B8" s="23">
        <v>921</v>
      </c>
      <c r="C8" s="23">
        <v>92120</v>
      </c>
      <c r="D8" s="117" t="s">
        <v>133</v>
      </c>
      <c r="E8" s="387">
        <v>0</v>
      </c>
      <c r="F8" s="387">
        <v>30000</v>
      </c>
      <c r="G8" s="387">
        <v>30000</v>
      </c>
      <c r="H8" s="398">
        <f t="shared" si="0"/>
        <v>100</v>
      </c>
    </row>
    <row r="9" spans="1:8" s="13" customFormat="1" ht="51.75" customHeight="1">
      <c r="A9" s="33" t="s">
        <v>265</v>
      </c>
      <c r="B9" s="23">
        <v>921</v>
      </c>
      <c r="C9" s="23">
        <v>92120</v>
      </c>
      <c r="D9" s="117" t="s">
        <v>134</v>
      </c>
      <c r="E9" s="387">
        <v>0</v>
      </c>
      <c r="F9" s="387">
        <v>10000</v>
      </c>
      <c r="G9" s="387">
        <v>10000</v>
      </c>
      <c r="H9" s="398">
        <f t="shared" si="0"/>
        <v>100</v>
      </c>
    </row>
    <row r="10" spans="1:8" s="13" customFormat="1" ht="28.5" customHeight="1" thickBot="1">
      <c r="A10" s="33" t="s">
        <v>277</v>
      </c>
      <c r="B10" s="57">
        <v>926</v>
      </c>
      <c r="C10" s="57">
        <v>92695</v>
      </c>
      <c r="D10" s="60" t="s">
        <v>135</v>
      </c>
      <c r="E10" s="399">
        <v>220000</v>
      </c>
      <c r="F10" s="399">
        <v>163000</v>
      </c>
      <c r="G10" s="399">
        <v>152850</v>
      </c>
      <c r="H10" s="398">
        <f t="shared" si="0"/>
        <v>93.77300613496932</v>
      </c>
    </row>
    <row r="11" spans="1:8" s="13" customFormat="1" ht="28.5" customHeight="1" hidden="1" thickTop="1">
      <c r="A11" s="58"/>
      <c r="B11" s="56"/>
      <c r="C11" s="56"/>
      <c r="D11" s="59"/>
      <c r="E11" s="400"/>
      <c r="F11" s="389"/>
      <c r="G11" s="77"/>
      <c r="H11" s="385" t="e">
        <f t="shared" si="0"/>
        <v>#DIV/0!</v>
      </c>
    </row>
    <row r="12" spans="1:8" s="13" customFormat="1" ht="28.5" customHeight="1" hidden="1">
      <c r="A12" s="33"/>
      <c r="B12" s="23"/>
      <c r="C12" s="23"/>
      <c r="D12" s="27"/>
      <c r="E12" s="397"/>
      <c r="F12" s="391"/>
      <c r="G12" s="78"/>
      <c r="H12" s="385" t="e">
        <f t="shared" si="0"/>
        <v>#DIV/0!</v>
      </c>
    </row>
    <row r="13" spans="1:8" ht="28.5" customHeight="1" hidden="1">
      <c r="A13" s="34"/>
      <c r="B13" s="24"/>
      <c r="C13" s="24"/>
      <c r="D13" s="28"/>
      <c r="E13" s="401"/>
      <c r="F13" s="393"/>
      <c r="G13" s="79"/>
      <c r="H13" s="385" t="e">
        <f t="shared" si="0"/>
        <v>#DIV/0!</v>
      </c>
    </row>
    <row r="14" spans="1:8" ht="28.5" customHeight="1" hidden="1">
      <c r="A14" s="34"/>
      <c r="B14" s="24"/>
      <c r="C14" s="24"/>
      <c r="D14" s="28"/>
      <c r="E14" s="401"/>
      <c r="F14" s="393"/>
      <c r="G14" s="79"/>
      <c r="H14" s="385" t="e">
        <f t="shared" si="0"/>
        <v>#DIV/0!</v>
      </c>
    </row>
    <row r="15" spans="1:8" ht="28.5" customHeight="1" hidden="1">
      <c r="A15" s="34"/>
      <c r="B15" s="24"/>
      <c r="C15" s="24"/>
      <c r="D15" s="28"/>
      <c r="E15" s="401"/>
      <c r="F15" s="393"/>
      <c r="G15" s="79"/>
      <c r="H15" s="385" t="e">
        <f t="shared" si="0"/>
        <v>#DIV/0!</v>
      </c>
    </row>
    <row r="16" spans="1:8" ht="28.5" customHeight="1" hidden="1">
      <c r="A16" s="433"/>
      <c r="B16" s="434"/>
      <c r="C16" s="434"/>
      <c r="D16" s="435"/>
      <c r="E16" s="402"/>
      <c r="F16" s="395"/>
      <c r="G16" s="80"/>
      <c r="H16" s="403" t="e">
        <f t="shared" si="0"/>
        <v>#DIV/0!</v>
      </c>
    </row>
    <row r="17" spans="1:9" s="745" customFormat="1" ht="30" customHeight="1" thickBot="1" thickTop="1">
      <c r="A17" s="1029" t="s">
        <v>321</v>
      </c>
      <c r="B17" s="1030"/>
      <c r="C17" s="1030"/>
      <c r="D17" s="1031"/>
      <c r="E17" s="831">
        <f>SUM(E6:E16)</f>
        <v>313240</v>
      </c>
      <c r="F17" s="829">
        <f>SUM(F6:F16)</f>
        <v>296240</v>
      </c>
      <c r="G17" s="832">
        <f>SUM(G6:G16)</f>
        <v>286090</v>
      </c>
      <c r="H17" s="833">
        <f t="shared" si="0"/>
        <v>96.57372400756144</v>
      </c>
      <c r="I17" s="834"/>
    </row>
    <row r="18" spans="1:8" ht="12.75">
      <c r="A18" s="14"/>
      <c r="H18" s="404"/>
    </row>
  </sheetData>
  <sheetProtection/>
  <mergeCells count="2">
    <mergeCell ref="A17:D17"/>
    <mergeCell ref="A1:G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1" r:id="rId1"/>
  <headerFooter alignWithMargins="0">
    <oddHeader>&amp;R&amp;9Załącznik nr &amp;A
do sprawozdania z wykonania budżetu
Gminy Golczewo
za 2010 rok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3.875" style="0" bestFit="1" customWidth="1"/>
    <col min="2" max="2" width="5.625" style="0" bestFit="1" customWidth="1"/>
    <col min="3" max="3" width="8.875" style="0" bestFit="1" customWidth="1"/>
    <col min="4" max="4" width="25.875" style="0" customWidth="1"/>
    <col min="5" max="5" width="18.25390625" style="0" bestFit="1" customWidth="1"/>
    <col min="6" max="6" width="14.75390625" style="0" bestFit="1" customWidth="1"/>
    <col min="7" max="7" width="13.75390625" style="0" customWidth="1"/>
    <col min="8" max="8" width="10.75390625" style="0" customWidth="1"/>
  </cols>
  <sheetData>
    <row r="1" spans="1:8" ht="49.5" customHeight="1">
      <c r="A1" s="1032" t="s">
        <v>95</v>
      </c>
      <c r="B1" s="1032"/>
      <c r="C1" s="1032"/>
      <c r="D1" s="1032"/>
      <c r="E1" s="1032"/>
      <c r="F1" s="1032"/>
      <c r="G1" s="1032"/>
      <c r="H1" s="1032"/>
    </row>
    <row r="2" ht="13.5" thickBot="1">
      <c r="H2" s="405" t="s">
        <v>299</v>
      </c>
    </row>
    <row r="3" spans="1:8" s="745" customFormat="1" ht="61.5" customHeight="1" thickBot="1" thickTop="1">
      <c r="A3" s="813" t="s">
        <v>312</v>
      </c>
      <c r="B3" s="814" t="s">
        <v>266</v>
      </c>
      <c r="C3" s="814" t="s">
        <v>267</v>
      </c>
      <c r="D3" s="815" t="s">
        <v>85</v>
      </c>
      <c r="E3" s="815" t="s">
        <v>86</v>
      </c>
      <c r="F3" s="815" t="s">
        <v>87</v>
      </c>
      <c r="G3" s="815" t="s">
        <v>88</v>
      </c>
      <c r="H3" s="835" t="s">
        <v>199</v>
      </c>
    </row>
    <row r="4" spans="1:8" s="11" customFormat="1" ht="9" thickTop="1">
      <c r="A4" s="406">
        <v>1</v>
      </c>
      <c r="B4" s="407">
        <v>2</v>
      </c>
      <c r="C4" s="407">
        <v>3</v>
      </c>
      <c r="D4" s="407">
        <v>5</v>
      </c>
      <c r="E4" s="407">
        <v>6</v>
      </c>
      <c r="F4" s="407">
        <v>7</v>
      </c>
      <c r="G4" s="407">
        <v>8</v>
      </c>
      <c r="H4" s="408">
        <v>9</v>
      </c>
    </row>
    <row r="5" spans="1:8" ht="54.75" customHeight="1" thickBot="1">
      <c r="A5" s="409">
        <v>1</v>
      </c>
      <c r="B5" s="410">
        <v>754</v>
      </c>
      <c r="C5" s="410">
        <v>75405</v>
      </c>
      <c r="D5" s="425" t="s">
        <v>162</v>
      </c>
      <c r="E5" s="412" t="s">
        <v>90</v>
      </c>
      <c r="F5" s="413">
        <v>4700</v>
      </c>
      <c r="G5" s="413">
        <v>3720</v>
      </c>
      <c r="H5" s="414">
        <f>G5/F5*100</f>
        <v>79.14893617021276</v>
      </c>
    </row>
    <row r="6" spans="1:8" s="745" customFormat="1" ht="24" customHeight="1" thickBot="1" thickTop="1">
      <c r="A6" s="1019" t="s">
        <v>321</v>
      </c>
      <c r="B6" s="1020"/>
      <c r="C6" s="1020"/>
      <c r="D6" s="1020"/>
      <c r="E6" s="1021"/>
      <c r="F6" s="817">
        <f>F5</f>
        <v>4700</v>
      </c>
      <c r="G6" s="817">
        <f>G5</f>
        <v>3720</v>
      </c>
      <c r="H6" s="818">
        <f>G6/F6*100</f>
        <v>79.14893617021276</v>
      </c>
    </row>
    <row r="7" spans="1:7" ht="13.5" thickTop="1">
      <c r="A7" s="326"/>
      <c r="B7" s="326"/>
      <c r="C7" s="326"/>
      <c r="D7" s="326"/>
      <c r="E7" s="326"/>
      <c r="F7" s="326"/>
      <c r="G7" s="326"/>
    </row>
  </sheetData>
  <sheetProtection/>
  <mergeCells count="2">
    <mergeCell ref="A6:E6"/>
    <mergeCell ref="A1:H1"/>
  </mergeCells>
  <printOptions/>
  <pageMargins left="0.28" right="0.3" top="0.93" bottom="0.7480314960629921" header="0.31496062992125984" footer="0.31496062992125984"/>
  <pageSetup horizontalDpi="600" verticalDpi="600" orientation="portrait" paperSize="9" scale="94" r:id="rId1"/>
  <headerFooter alignWithMargins="0">
    <oddHeader>&amp;R&amp;9Załącznik nr &amp;A
do sprawozdania z wykonania budżetu
Gminy Golczewo
za rok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SheetLayoutView="100" zoomScalePageLayoutView="0" workbookViewId="0" topLeftCell="A13">
      <selection activeCell="B9" sqref="B9"/>
    </sheetView>
  </sheetViews>
  <sheetFormatPr defaultColWidth="9.00390625" defaultRowHeight="12.75"/>
  <cols>
    <col min="1" max="1" width="4.75390625" style="0" customWidth="1"/>
    <col min="2" max="2" width="36.875" style="436" customWidth="1"/>
    <col min="3" max="3" width="14.875" style="0" bestFit="1" customWidth="1"/>
    <col min="4" max="4" width="17.375" style="0" customWidth="1"/>
    <col min="5" max="5" width="11.75390625" style="0" customWidth="1"/>
  </cols>
  <sheetData>
    <row r="1" spans="1:5" s="437" customFormat="1" ht="15">
      <c r="A1" s="1033" t="s">
        <v>545</v>
      </c>
      <c r="B1" s="1033"/>
      <c r="C1" s="1033"/>
      <c r="D1" s="1033"/>
      <c r="E1" s="1033"/>
    </row>
    <row r="2" spans="1:5" s="437" customFormat="1" ht="15">
      <c r="A2" s="1033"/>
      <c r="B2" s="1033"/>
      <c r="C2" s="1033"/>
      <c r="D2" s="1033"/>
      <c r="E2" s="1033"/>
    </row>
    <row r="3" spans="1:5" s="437" customFormat="1" ht="15.75">
      <c r="A3" s="443"/>
      <c r="B3" s="443"/>
      <c r="C3" s="443"/>
      <c r="D3" s="443"/>
      <c r="E3" s="443"/>
    </row>
    <row r="4" spans="1:5" s="437" customFormat="1" ht="15">
      <c r="A4" s="444" t="s">
        <v>272</v>
      </c>
      <c r="B4" s="445"/>
      <c r="C4" s="446"/>
      <c r="D4" s="446"/>
      <c r="E4" s="446"/>
    </row>
    <row r="5" spans="1:5" s="437" customFormat="1" ht="9.75" customHeight="1">
      <c r="A5" s="444"/>
      <c r="B5" s="445"/>
      <c r="C5" s="446"/>
      <c r="D5" s="446"/>
      <c r="E5" s="446"/>
    </row>
    <row r="6" spans="1:5" s="486" customFormat="1" ht="25.5">
      <c r="A6" s="480" t="s">
        <v>312</v>
      </c>
      <c r="B6" s="480" t="s">
        <v>264</v>
      </c>
      <c r="C6" s="480" t="s">
        <v>497</v>
      </c>
      <c r="D6" s="480" t="s">
        <v>498</v>
      </c>
      <c r="E6" s="480" t="s">
        <v>199</v>
      </c>
    </row>
    <row r="7" spans="1:5" s="464" customFormat="1" ht="10.5" thickBot="1">
      <c r="A7" s="470">
        <v>1</v>
      </c>
      <c r="B7" s="470">
        <v>2</v>
      </c>
      <c r="C7" s="470">
        <v>3</v>
      </c>
      <c r="D7" s="470">
        <v>4</v>
      </c>
      <c r="E7" s="470">
        <v>5</v>
      </c>
    </row>
    <row r="8" spans="1:5" s="437" customFormat="1" ht="15.75" thickTop="1">
      <c r="A8" s="471" t="s">
        <v>274</v>
      </c>
      <c r="B8" s="453" t="s">
        <v>499</v>
      </c>
      <c r="C8" s="454">
        <v>1027000</v>
      </c>
      <c r="D8" s="454">
        <v>1005972.31</v>
      </c>
      <c r="E8" s="454">
        <f>D8/C8*100</f>
        <v>97.95251314508278</v>
      </c>
    </row>
    <row r="9" spans="1:5" s="437" customFormat="1" ht="25.5">
      <c r="A9" s="472" t="s">
        <v>275</v>
      </c>
      <c r="B9" s="455" t="s">
        <v>500</v>
      </c>
      <c r="C9" s="456">
        <v>50000</v>
      </c>
      <c r="D9" s="456">
        <v>28129.5</v>
      </c>
      <c r="E9" s="456">
        <f aca="true" t="shared" si="0" ref="E9:E37">D9/C9*100</f>
        <v>56.259</v>
      </c>
    </row>
    <row r="10" spans="1:5" s="437" customFormat="1" ht="15">
      <c r="A10" s="472" t="s">
        <v>276</v>
      </c>
      <c r="B10" s="455" t="s">
        <v>501</v>
      </c>
      <c r="C10" s="456">
        <v>15</v>
      </c>
      <c r="D10" s="456">
        <v>11.78</v>
      </c>
      <c r="E10" s="456">
        <f t="shared" si="0"/>
        <v>78.53333333333333</v>
      </c>
    </row>
    <row r="11" spans="1:5" s="487" customFormat="1" ht="15.75">
      <c r="A11" s="481"/>
      <c r="B11" s="482" t="s">
        <v>189</v>
      </c>
      <c r="C11" s="483">
        <f>SUM(C8:C10)</f>
        <v>1077015</v>
      </c>
      <c r="D11" s="483">
        <f>SUM(D8:D10)</f>
        <v>1034113.5900000001</v>
      </c>
      <c r="E11" s="483">
        <f t="shared" si="0"/>
        <v>96.0166376512862</v>
      </c>
    </row>
    <row r="12" spans="1:5" s="437" customFormat="1" ht="11.25" customHeight="1">
      <c r="A12" s="459"/>
      <c r="B12" s="460"/>
      <c r="C12" s="461"/>
      <c r="D12" s="461"/>
      <c r="E12" s="461"/>
    </row>
    <row r="13" spans="1:5" s="437" customFormat="1" ht="15">
      <c r="A13" s="444" t="s">
        <v>549</v>
      </c>
      <c r="B13" s="462"/>
      <c r="C13" s="463"/>
      <c r="D13" s="463"/>
      <c r="E13" s="463"/>
    </row>
    <row r="14" spans="1:5" s="437" customFormat="1" ht="9" customHeight="1">
      <c r="A14" s="452"/>
      <c r="B14" s="462"/>
      <c r="C14" s="463"/>
      <c r="D14" s="463"/>
      <c r="E14" s="463"/>
    </row>
    <row r="15" spans="1:5" s="486" customFormat="1" ht="28.5" customHeight="1">
      <c r="A15" s="480" t="s">
        <v>312</v>
      </c>
      <c r="B15" s="480" t="s">
        <v>264</v>
      </c>
      <c r="C15" s="480" t="s">
        <v>497</v>
      </c>
      <c r="D15" s="480" t="s">
        <v>498</v>
      </c>
      <c r="E15" s="480" t="s">
        <v>199</v>
      </c>
    </row>
    <row r="16" spans="1:5" s="464" customFormat="1" ht="10.5" thickBot="1">
      <c r="A16" s="470">
        <v>1</v>
      </c>
      <c r="B16" s="470">
        <v>2</v>
      </c>
      <c r="C16" s="470">
        <v>3</v>
      </c>
      <c r="D16" s="470">
        <v>4</v>
      </c>
      <c r="E16" s="470">
        <v>5</v>
      </c>
    </row>
    <row r="17" spans="1:5" s="437" customFormat="1" ht="26.25" thickTop="1">
      <c r="A17" s="471" t="s">
        <v>274</v>
      </c>
      <c r="B17" s="453" t="s">
        <v>507</v>
      </c>
      <c r="C17" s="454">
        <v>740000</v>
      </c>
      <c r="D17" s="454">
        <v>731151.95</v>
      </c>
      <c r="E17" s="454">
        <f t="shared" si="0"/>
        <v>98.80431756756755</v>
      </c>
    </row>
    <row r="18" spans="1:5" s="437" customFormat="1" ht="15">
      <c r="A18" s="472" t="s">
        <v>275</v>
      </c>
      <c r="B18" s="455" t="s">
        <v>508</v>
      </c>
      <c r="C18" s="456">
        <v>25000</v>
      </c>
      <c r="D18" s="456">
        <v>15724.27</v>
      </c>
      <c r="E18" s="456">
        <f t="shared" si="0"/>
        <v>62.89708</v>
      </c>
    </row>
    <row r="19" spans="1:5" s="437" customFormat="1" ht="51">
      <c r="A19" s="472" t="s">
        <v>276</v>
      </c>
      <c r="B19" s="455" t="s">
        <v>509</v>
      </c>
      <c r="C19" s="456">
        <v>66000</v>
      </c>
      <c r="D19" s="456">
        <v>56970.68</v>
      </c>
      <c r="E19" s="456">
        <f t="shared" si="0"/>
        <v>86.31921212121212</v>
      </c>
    </row>
    <row r="20" spans="1:5" s="437" customFormat="1" ht="25.5">
      <c r="A20" s="472" t="s">
        <v>265</v>
      </c>
      <c r="B20" s="455" t="s">
        <v>510</v>
      </c>
      <c r="C20" s="456">
        <v>35000</v>
      </c>
      <c r="D20" s="456">
        <v>21235.43</v>
      </c>
      <c r="E20" s="456">
        <f t="shared" si="0"/>
        <v>60.67265714285715</v>
      </c>
    </row>
    <row r="21" spans="1:5" s="437" customFormat="1" ht="15">
      <c r="A21" s="472" t="s">
        <v>277</v>
      </c>
      <c r="B21" s="455" t="s">
        <v>511</v>
      </c>
      <c r="C21" s="456">
        <v>14000</v>
      </c>
      <c r="D21" s="456">
        <v>4842.31</v>
      </c>
      <c r="E21" s="456">
        <f t="shared" si="0"/>
        <v>34.58792857142857</v>
      </c>
    </row>
    <row r="22" spans="1:5" s="437" customFormat="1" ht="25.5">
      <c r="A22" s="472" t="s">
        <v>280</v>
      </c>
      <c r="B22" s="455" t="s">
        <v>512</v>
      </c>
      <c r="C22" s="456">
        <v>6000</v>
      </c>
      <c r="D22" s="456">
        <v>1872.22</v>
      </c>
      <c r="E22" s="456">
        <f t="shared" si="0"/>
        <v>31.203666666666667</v>
      </c>
    </row>
    <row r="23" spans="1:5" s="437" customFormat="1" ht="15">
      <c r="A23" s="472" t="s">
        <v>282</v>
      </c>
      <c r="B23" s="455" t="s">
        <v>513</v>
      </c>
      <c r="C23" s="456">
        <v>60000</v>
      </c>
      <c r="D23" s="456">
        <v>53542.4</v>
      </c>
      <c r="E23" s="456">
        <f t="shared" si="0"/>
        <v>89.23733333333334</v>
      </c>
    </row>
    <row r="24" spans="1:5" s="437" customFormat="1" ht="25.5">
      <c r="A24" s="472" t="s">
        <v>289</v>
      </c>
      <c r="B24" s="455" t="s">
        <v>514</v>
      </c>
      <c r="C24" s="456">
        <v>5000</v>
      </c>
      <c r="D24" s="456">
        <v>4521.88</v>
      </c>
      <c r="E24" s="456">
        <f t="shared" si="0"/>
        <v>90.4376</v>
      </c>
    </row>
    <row r="25" spans="1:5" s="437" customFormat="1" ht="15">
      <c r="A25" s="472" t="s">
        <v>502</v>
      </c>
      <c r="B25" s="455" t="s">
        <v>515</v>
      </c>
      <c r="C25" s="456">
        <v>62515</v>
      </c>
      <c r="D25" s="456">
        <v>32825.2</v>
      </c>
      <c r="E25" s="456">
        <f t="shared" si="0"/>
        <v>52.50771814764455</v>
      </c>
    </row>
    <row r="26" spans="1:5" s="437" customFormat="1" ht="25.5">
      <c r="A26" s="472" t="s">
        <v>503</v>
      </c>
      <c r="B26" s="455" t="s">
        <v>516</v>
      </c>
      <c r="C26" s="456">
        <v>9000</v>
      </c>
      <c r="D26" s="456">
        <v>6037.78</v>
      </c>
      <c r="E26" s="456">
        <f t="shared" si="0"/>
        <v>67.08644444444444</v>
      </c>
    </row>
    <row r="27" spans="1:5" s="437" customFormat="1" ht="77.25" customHeight="1">
      <c r="A27" s="472" t="s">
        <v>504</v>
      </c>
      <c r="B27" s="455" t="s">
        <v>517</v>
      </c>
      <c r="C27" s="456">
        <v>30000</v>
      </c>
      <c r="D27" s="456">
        <v>24049.37</v>
      </c>
      <c r="E27" s="456">
        <f t="shared" si="0"/>
        <v>80.16456666666666</v>
      </c>
    </row>
    <row r="28" spans="1:5" s="437" customFormat="1" ht="25.5">
      <c r="A28" s="472" t="s">
        <v>505</v>
      </c>
      <c r="B28" s="455" t="s">
        <v>518</v>
      </c>
      <c r="C28" s="456">
        <v>20000</v>
      </c>
      <c r="D28" s="456">
        <v>14778.84</v>
      </c>
      <c r="E28" s="456">
        <f t="shared" si="0"/>
        <v>73.8942</v>
      </c>
    </row>
    <row r="29" spans="1:5" s="437" customFormat="1" ht="25.5">
      <c r="A29" s="472" t="s">
        <v>506</v>
      </c>
      <c r="B29" s="455" t="s">
        <v>519</v>
      </c>
      <c r="C29" s="456">
        <v>45000</v>
      </c>
      <c r="D29" s="456">
        <v>4430.09</v>
      </c>
      <c r="E29" s="456">
        <f t="shared" si="0"/>
        <v>9.844644444444445</v>
      </c>
    </row>
    <row r="30" spans="1:5" s="469" customFormat="1" ht="15.75">
      <c r="A30" s="484"/>
      <c r="B30" s="485" t="s">
        <v>189</v>
      </c>
      <c r="C30" s="483">
        <f>SUM(C17:C29)</f>
        <v>1117515</v>
      </c>
      <c r="D30" s="483">
        <f>SUM(D17:D29)</f>
        <v>971982.42</v>
      </c>
      <c r="E30" s="483">
        <f t="shared" si="0"/>
        <v>86.97712513925988</v>
      </c>
    </row>
    <row r="31" spans="1:5" s="437" customFormat="1" ht="12" customHeight="1">
      <c r="A31" s="459"/>
      <c r="B31" s="460"/>
      <c r="C31" s="461"/>
      <c r="D31" s="461"/>
      <c r="E31" s="461"/>
    </row>
    <row r="32" spans="1:5" s="437" customFormat="1" ht="15">
      <c r="A32" s="444" t="s">
        <v>520</v>
      </c>
      <c r="B32" s="462"/>
      <c r="C32" s="463"/>
      <c r="D32" s="463"/>
      <c r="E32" s="463"/>
    </row>
    <row r="33" spans="1:5" s="437" customFormat="1" ht="12.75" customHeight="1">
      <c r="A33" s="452"/>
      <c r="B33" s="462"/>
      <c r="C33" s="463"/>
      <c r="D33" s="463"/>
      <c r="E33" s="463"/>
    </row>
    <row r="34" spans="1:5" s="449" customFormat="1" ht="25.5">
      <c r="A34" s="480" t="s">
        <v>312</v>
      </c>
      <c r="B34" s="480" t="s">
        <v>264</v>
      </c>
      <c r="C34" s="480" t="s">
        <v>497</v>
      </c>
      <c r="D34" s="480" t="s">
        <v>498</v>
      </c>
      <c r="E34" s="480" t="s">
        <v>199</v>
      </c>
    </row>
    <row r="35" spans="1:5" s="464" customFormat="1" ht="10.5" thickBot="1">
      <c r="A35" s="468">
        <v>1</v>
      </c>
      <c r="B35" s="468">
        <v>2</v>
      </c>
      <c r="C35" s="468">
        <v>3</v>
      </c>
      <c r="D35" s="468">
        <v>4</v>
      </c>
      <c r="E35" s="468">
        <v>5</v>
      </c>
    </row>
    <row r="36" spans="1:5" s="437" customFormat="1" ht="15.75" thickTop="1">
      <c r="A36" s="471" t="s">
        <v>274</v>
      </c>
      <c r="B36" s="453" t="s">
        <v>521</v>
      </c>
      <c r="C36" s="454">
        <v>90000</v>
      </c>
      <c r="D36" s="454">
        <v>0</v>
      </c>
      <c r="E36" s="454">
        <f t="shared" si="0"/>
        <v>0</v>
      </c>
    </row>
    <row r="37" spans="1:5" s="469" customFormat="1" ht="15.75">
      <c r="A37" s="481"/>
      <c r="B37" s="482" t="s">
        <v>189</v>
      </c>
      <c r="C37" s="483">
        <f>C36</f>
        <v>90000</v>
      </c>
      <c r="D37" s="483">
        <f>D36</f>
        <v>0</v>
      </c>
      <c r="E37" s="483">
        <f t="shared" si="0"/>
        <v>0</v>
      </c>
    </row>
    <row r="38" spans="1:5" s="437" customFormat="1" ht="15">
      <c r="A38" s="459"/>
      <c r="B38" s="460"/>
      <c r="C38" s="461"/>
      <c r="D38" s="461"/>
      <c r="E38" s="461"/>
    </row>
    <row r="39" spans="1:5" s="437" customFormat="1" ht="15">
      <c r="A39" s="465"/>
      <c r="B39" s="466"/>
      <c r="C39" s="467"/>
      <c r="D39" s="467"/>
      <c r="E39" s="467"/>
    </row>
    <row r="40" spans="1:5" s="437" customFormat="1" ht="15">
      <c r="A40" s="465"/>
      <c r="B40" s="466"/>
      <c r="C40" s="467"/>
      <c r="D40" s="467"/>
      <c r="E40" s="467"/>
    </row>
    <row r="41" spans="3:5" ht="12.75">
      <c r="C41" s="126"/>
      <c r="D41" s="126"/>
      <c r="E41" s="126"/>
    </row>
    <row r="42" spans="3:5" ht="12.75">
      <c r="C42" s="126"/>
      <c r="D42" s="126"/>
      <c r="E42" s="126"/>
    </row>
    <row r="43" spans="3:5" ht="12.75">
      <c r="C43" s="126"/>
      <c r="D43" s="126"/>
      <c r="E43" s="126"/>
    </row>
    <row r="44" spans="3:5" ht="12.75">
      <c r="C44" s="126"/>
      <c r="D44" s="126"/>
      <c r="E44" s="126"/>
    </row>
    <row r="45" spans="3:5" ht="12.75">
      <c r="C45" s="126"/>
      <c r="D45" s="126"/>
      <c r="E45" s="126"/>
    </row>
    <row r="46" spans="3:5" ht="12.75">
      <c r="C46" s="126"/>
      <c r="D46" s="126"/>
      <c r="E46" s="126"/>
    </row>
    <row r="47" spans="3:5" ht="12.75">
      <c r="C47" s="126"/>
      <c r="D47" s="126"/>
      <c r="E47" s="126"/>
    </row>
    <row r="48" spans="3:5" ht="12.75">
      <c r="C48" s="126"/>
      <c r="D48" s="126"/>
      <c r="E48" s="126"/>
    </row>
    <row r="49" ht="12.75">
      <c r="E49" s="126"/>
    </row>
    <row r="50" ht="12.75">
      <c r="E50" s="126"/>
    </row>
    <row r="51" ht="12.75">
      <c r="E51" s="126"/>
    </row>
    <row r="52" ht="12.75">
      <c r="E52" s="126"/>
    </row>
    <row r="53" ht="12.75">
      <c r="E53" s="126"/>
    </row>
    <row r="54" ht="12.75">
      <c r="E54" s="126"/>
    </row>
    <row r="55" ht="12.75">
      <c r="E55" s="126"/>
    </row>
    <row r="56" ht="12.75">
      <c r="E56" s="126"/>
    </row>
    <row r="57" ht="12.75">
      <c r="E57" s="126"/>
    </row>
    <row r="58" ht="12.75">
      <c r="E58" s="126"/>
    </row>
    <row r="59" ht="12.75">
      <c r="E59" s="126"/>
    </row>
    <row r="60" ht="12.75">
      <c r="E60" s="126"/>
    </row>
    <row r="61" ht="12.75">
      <c r="E61" s="126"/>
    </row>
    <row r="62" ht="12.75">
      <c r="E62" s="126"/>
    </row>
    <row r="63" ht="12.75">
      <c r="E63" s="126"/>
    </row>
    <row r="64" ht="12.75">
      <c r="E64" s="126"/>
    </row>
    <row r="65" ht="12.75">
      <c r="E65" s="126"/>
    </row>
    <row r="66" ht="12.75">
      <c r="E66" s="126"/>
    </row>
    <row r="67" ht="12.75">
      <c r="E67" s="126"/>
    </row>
    <row r="68" ht="12.75">
      <c r="E68" s="126"/>
    </row>
    <row r="69" ht="12.75">
      <c r="E69" s="126"/>
    </row>
    <row r="70" ht="12.75">
      <c r="E70" s="126"/>
    </row>
    <row r="71" ht="12.75">
      <c r="E71" s="126"/>
    </row>
    <row r="72" ht="12.75">
      <c r="E72" s="126"/>
    </row>
    <row r="73" ht="12.75">
      <c r="E73" s="126"/>
    </row>
    <row r="74" ht="12.75">
      <c r="E74" s="126"/>
    </row>
    <row r="75" ht="12.75">
      <c r="E75" s="126"/>
    </row>
    <row r="76" ht="12.75">
      <c r="E76" s="126"/>
    </row>
    <row r="77" ht="12.75">
      <c r="E77" s="126"/>
    </row>
    <row r="78" ht="12.75">
      <c r="E78" s="126"/>
    </row>
    <row r="79" ht="12.75">
      <c r="E79" s="126"/>
    </row>
    <row r="80" ht="12.75">
      <c r="E80" s="126"/>
    </row>
    <row r="81" ht="12.75">
      <c r="E81" s="126"/>
    </row>
    <row r="82" ht="12.75">
      <c r="E82" s="126"/>
    </row>
    <row r="83" ht="12.75">
      <c r="E83" s="126"/>
    </row>
    <row r="84" ht="12.75">
      <c r="E84" s="126"/>
    </row>
    <row r="85" ht="12.75">
      <c r="E85" s="126"/>
    </row>
    <row r="86" ht="12.75">
      <c r="E86" s="126"/>
    </row>
    <row r="87" ht="12.75">
      <c r="E87" s="126"/>
    </row>
    <row r="88" ht="12.75">
      <c r="E88" s="126"/>
    </row>
  </sheetData>
  <sheetProtection/>
  <mergeCells count="1">
    <mergeCell ref="A1:E2"/>
  </mergeCells>
  <printOptions/>
  <pageMargins left="0.75" right="0.75" top="1.03" bottom="0.42" header="0.34" footer="0.18"/>
  <pageSetup horizontalDpi="600" verticalDpi="600" orientation="portrait" paperSize="9" r:id="rId1"/>
  <headerFooter alignWithMargins="0">
    <oddHeader>&amp;R&amp;9Załącznik nr &amp;A
do sprawozdania z wykonania budżetu
Gminy Golczewo
za rok 2010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6">
      <selection activeCell="B33" sqref="B33"/>
    </sheetView>
  </sheetViews>
  <sheetFormatPr defaultColWidth="9.00390625" defaultRowHeight="12.75"/>
  <cols>
    <col min="1" max="1" width="4.75390625" style="0" customWidth="1"/>
    <col min="2" max="2" width="36.875" style="436" customWidth="1"/>
    <col min="3" max="3" width="14.875" style="0" bestFit="1" customWidth="1"/>
    <col min="4" max="4" width="17.375" style="0" customWidth="1"/>
    <col min="5" max="5" width="11.75390625" style="0" customWidth="1"/>
  </cols>
  <sheetData>
    <row r="1" spans="1:5" s="437" customFormat="1" ht="15" customHeight="1">
      <c r="A1" s="1033" t="s">
        <v>544</v>
      </c>
      <c r="B1" s="1033"/>
      <c r="C1" s="1033"/>
      <c r="D1" s="1033"/>
      <c r="E1" s="1033"/>
    </row>
    <row r="2" spans="1:5" s="437" customFormat="1" ht="15" customHeight="1">
      <c r="A2" s="1033"/>
      <c r="B2" s="1033"/>
      <c r="C2" s="1033"/>
      <c r="D2" s="1033"/>
      <c r="E2" s="1033"/>
    </row>
    <row r="3" spans="1:5" s="437" customFormat="1" ht="15.75" customHeight="1">
      <c r="A3" s="1033"/>
      <c r="B3" s="1033"/>
      <c r="C3" s="1033"/>
      <c r="D3" s="1033"/>
      <c r="E3" s="1033"/>
    </row>
    <row r="4" spans="1:5" s="437" customFormat="1" ht="15">
      <c r="A4" s="444" t="s">
        <v>272</v>
      </c>
      <c r="B4" s="451"/>
      <c r="C4" s="452"/>
      <c r="D4" s="452"/>
      <c r="E4" s="452"/>
    </row>
    <row r="5" spans="1:5" s="437" customFormat="1" ht="9.75" customHeight="1">
      <c r="A5" s="450"/>
      <c r="B5" s="451"/>
      <c r="C5" s="452"/>
      <c r="D5" s="452"/>
      <c r="E5" s="452"/>
    </row>
    <row r="6" spans="1:5" s="486" customFormat="1" ht="25.5">
      <c r="A6" s="480" t="s">
        <v>312</v>
      </c>
      <c r="B6" s="480" t="s">
        <v>264</v>
      </c>
      <c r="C6" s="480" t="s">
        <v>497</v>
      </c>
      <c r="D6" s="480" t="s">
        <v>498</v>
      </c>
      <c r="E6" s="480" t="s">
        <v>199</v>
      </c>
    </row>
    <row r="7" spans="1:5" s="464" customFormat="1" ht="10.5" thickBot="1">
      <c r="A7" s="470">
        <v>1</v>
      </c>
      <c r="B7" s="470">
        <v>2</v>
      </c>
      <c r="C7" s="470">
        <v>3</v>
      </c>
      <c r="D7" s="470">
        <v>4</v>
      </c>
      <c r="E7" s="470">
        <v>5</v>
      </c>
    </row>
    <row r="8" spans="1:5" s="437" customFormat="1" ht="15.75" thickTop="1">
      <c r="A8" s="471" t="s">
        <v>274</v>
      </c>
      <c r="B8" s="453" t="s">
        <v>522</v>
      </c>
      <c r="C8" s="454">
        <v>153200</v>
      </c>
      <c r="D8" s="454">
        <v>139496.1</v>
      </c>
      <c r="E8" s="454">
        <f>D8/C8*100</f>
        <v>91.05489556135771</v>
      </c>
    </row>
    <row r="9" spans="1:5" s="437" customFormat="1" ht="15">
      <c r="A9" s="472" t="s">
        <v>275</v>
      </c>
      <c r="B9" s="455" t="s">
        <v>523</v>
      </c>
      <c r="C9" s="456">
        <v>900</v>
      </c>
      <c r="D9" s="456">
        <v>854</v>
      </c>
      <c r="E9" s="456">
        <f>D9/C9*100</f>
        <v>94.88888888888889</v>
      </c>
    </row>
    <row r="10" spans="1:5" s="437" customFormat="1" ht="15">
      <c r="A10" s="473" t="s">
        <v>276</v>
      </c>
      <c r="B10" s="457" t="s">
        <v>524</v>
      </c>
      <c r="C10" s="458">
        <v>2410</v>
      </c>
      <c r="D10" s="458">
        <v>2410</v>
      </c>
      <c r="E10" s="456">
        <f>D10/C10*100</f>
        <v>100</v>
      </c>
    </row>
    <row r="11" spans="1:5" s="437" customFormat="1" ht="25.5">
      <c r="A11" s="473" t="s">
        <v>265</v>
      </c>
      <c r="B11" s="457" t="s">
        <v>525</v>
      </c>
      <c r="C11" s="458"/>
      <c r="D11" s="458">
        <v>32.61</v>
      </c>
      <c r="E11" s="458"/>
    </row>
    <row r="12" spans="1:5" s="437" customFormat="1" ht="15">
      <c r="A12" s="472" t="s">
        <v>277</v>
      </c>
      <c r="B12" s="455" t="s">
        <v>526</v>
      </c>
      <c r="C12" s="456"/>
      <c r="D12" s="456">
        <v>7080</v>
      </c>
      <c r="E12" s="456"/>
    </row>
    <row r="13" spans="1:5" s="487" customFormat="1" ht="15.75">
      <c r="A13" s="481"/>
      <c r="B13" s="482" t="s">
        <v>189</v>
      </c>
      <c r="C13" s="483">
        <f>SUM(C8:C12)</f>
        <v>156510</v>
      </c>
      <c r="D13" s="483">
        <f>SUM(D8:D12)</f>
        <v>149872.71</v>
      </c>
      <c r="E13" s="483">
        <f>D13/C13*100</f>
        <v>95.7591911059996</v>
      </c>
    </row>
    <row r="14" spans="1:5" s="479" customFormat="1" ht="15.75">
      <c r="A14" s="476"/>
      <c r="B14" s="477"/>
      <c r="C14" s="478"/>
      <c r="D14" s="478"/>
      <c r="E14" s="478"/>
    </row>
    <row r="15" spans="1:5" s="437" customFormat="1" ht="15">
      <c r="A15" s="459"/>
      <c r="B15" s="460"/>
      <c r="C15" s="461"/>
      <c r="D15" s="461"/>
      <c r="E15" s="461"/>
    </row>
    <row r="16" spans="1:5" s="437" customFormat="1" ht="15">
      <c r="A16" s="444" t="s">
        <v>549</v>
      </c>
      <c r="B16" s="447"/>
      <c r="C16" s="463"/>
      <c r="D16" s="463"/>
      <c r="E16" s="463"/>
    </row>
    <row r="17" spans="1:5" s="437" customFormat="1" ht="9" customHeight="1">
      <c r="A17" s="452"/>
      <c r="B17" s="462"/>
      <c r="C17" s="463"/>
      <c r="D17" s="463"/>
      <c r="E17" s="463"/>
    </row>
    <row r="18" spans="1:5" s="486" customFormat="1" ht="25.5">
      <c r="A18" s="480" t="s">
        <v>312</v>
      </c>
      <c r="B18" s="480" t="s">
        <v>264</v>
      </c>
      <c r="C18" s="480" t="s">
        <v>497</v>
      </c>
      <c r="D18" s="480" t="s">
        <v>498</v>
      </c>
      <c r="E18" s="480" t="s">
        <v>199</v>
      </c>
    </row>
    <row r="19" spans="1:5" s="464" customFormat="1" ht="10.5" thickBot="1">
      <c r="A19" s="470">
        <v>1</v>
      </c>
      <c r="B19" s="470">
        <v>2</v>
      </c>
      <c r="C19" s="470">
        <v>3</v>
      </c>
      <c r="D19" s="470">
        <v>4</v>
      </c>
      <c r="E19" s="470">
        <v>5</v>
      </c>
    </row>
    <row r="20" spans="1:5" s="491" customFormat="1" ht="15.75" thickTop="1">
      <c r="A20" s="488" t="s">
        <v>274</v>
      </c>
      <c r="B20" s="489" t="s">
        <v>527</v>
      </c>
      <c r="C20" s="490">
        <v>9110</v>
      </c>
      <c r="D20" s="490">
        <v>9258.98</v>
      </c>
      <c r="E20" s="490">
        <f aca="true" t="shared" si="0" ref="E20:E37">D20/C20*100</f>
        <v>101.63534577387485</v>
      </c>
    </row>
    <row r="21" spans="1:5" s="491" customFormat="1" ht="15">
      <c r="A21" s="492" t="s">
        <v>275</v>
      </c>
      <c r="B21" s="493" t="s">
        <v>528</v>
      </c>
      <c r="C21" s="494">
        <f>SUM(C22:C27)</f>
        <v>23100</v>
      </c>
      <c r="D21" s="494">
        <f>SUM(D22:D27)</f>
        <v>22619.07</v>
      </c>
      <c r="E21" s="494">
        <f t="shared" si="0"/>
        <v>97.91805194805194</v>
      </c>
    </row>
    <row r="22" spans="1:5" s="437" customFormat="1" ht="15">
      <c r="A22" s="473"/>
      <c r="B22" s="455" t="s">
        <v>529</v>
      </c>
      <c r="C22" s="456">
        <v>400</v>
      </c>
      <c r="D22" s="456">
        <v>400.25</v>
      </c>
      <c r="E22" s="456">
        <f t="shared" si="0"/>
        <v>100.06250000000001</v>
      </c>
    </row>
    <row r="23" spans="1:5" s="437" customFormat="1" ht="15">
      <c r="A23" s="474"/>
      <c r="B23" s="455" t="s">
        <v>530</v>
      </c>
      <c r="C23" s="456">
        <v>4600</v>
      </c>
      <c r="D23" s="456">
        <v>4592.41</v>
      </c>
      <c r="E23" s="456">
        <f t="shared" si="0"/>
        <v>99.835</v>
      </c>
    </row>
    <row r="24" spans="1:5" s="437" customFormat="1" ht="15">
      <c r="A24" s="474"/>
      <c r="B24" s="455" t="s">
        <v>531</v>
      </c>
      <c r="C24" s="456">
        <v>500</v>
      </c>
      <c r="D24" s="456">
        <v>459.66</v>
      </c>
      <c r="E24" s="456">
        <f t="shared" si="0"/>
        <v>91.932</v>
      </c>
    </row>
    <row r="25" spans="1:5" s="437" customFormat="1" ht="15">
      <c r="A25" s="474"/>
      <c r="B25" s="455" t="s">
        <v>532</v>
      </c>
      <c r="C25" s="456">
        <v>200</v>
      </c>
      <c r="D25" s="456">
        <v>184.35</v>
      </c>
      <c r="E25" s="456">
        <f t="shared" si="0"/>
        <v>92.175</v>
      </c>
    </row>
    <row r="26" spans="1:5" s="437" customFormat="1" ht="15">
      <c r="A26" s="474"/>
      <c r="B26" s="455" t="s">
        <v>533</v>
      </c>
      <c r="C26" s="456">
        <v>400</v>
      </c>
      <c r="D26" s="456">
        <v>0</v>
      </c>
      <c r="E26" s="456">
        <f t="shared" si="0"/>
        <v>0</v>
      </c>
    </row>
    <row r="27" spans="1:5" s="437" customFormat="1" ht="15">
      <c r="A27" s="475"/>
      <c r="B27" s="455" t="s">
        <v>534</v>
      </c>
      <c r="C27" s="456">
        <v>17000</v>
      </c>
      <c r="D27" s="456">
        <v>16982.4</v>
      </c>
      <c r="E27" s="456">
        <f t="shared" si="0"/>
        <v>99.8964705882353</v>
      </c>
    </row>
    <row r="28" spans="1:5" s="491" customFormat="1" ht="15">
      <c r="A28" s="492" t="s">
        <v>276</v>
      </c>
      <c r="B28" s="493" t="s">
        <v>535</v>
      </c>
      <c r="C28" s="494">
        <f>SUM(C29:C30)</f>
        <v>18300</v>
      </c>
      <c r="D28" s="494">
        <f>SUM(D29:D30)</f>
        <v>18141.12</v>
      </c>
      <c r="E28" s="494">
        <f t="shared" si="0"/>
        <v>99.13180327868852</v>
      </c>
    </row>
    <row r="29" spans="1:5" s="437" customFormat="1" ht="15">
      <c r="A29" s="473"/>
      <c r="B29" s="455" t="s">
        <v>536</v>
      </c>
      <c r="C29" s="456">
        <v>400</v>
      </c>
      <c r="D29" s="456">
        <v>320.25</v>
      </c>
      <c r="E29" s="456">
        <f t="shared" si="0"/>
        <v>80.0625</v>
      </c>
    </row>
    <row r="30" spans="1:5" s="437" customFormat="1" ht="15">
      <c r="A30" s="475"/>
      <c r="B30" s="455" t="s">
        <v>537</v>
      </c>
      <c r="C30" s="456">
        <v>17900</v>
      </c>
      <c r="D30" s="456">
        <v>17820.87</v>
      </c>
      <c r="E30" s="456">
        <f t="shared" si="0"/>
        <v>99.55793296089385</v>
      </c>
    </row>
    <row r="31" spans="1:5" s="491" customFormat="1" ht="15">
      <c r="A31" s="492" t="s">
        <v>265</v>
      </c>
      <c r="B31" s="493" t="s">
        <v>538</v>
      </c>
      <c r="C31" s="494">
        <v>3000</v>
      </c>
      <c r="D31" s="494">
        <v>2983.1</v>
      </c>
      <c r="E31" s="494">
        <f t="shared" si="0"/>
        <v>99.43666666666667</v>
      </c>
    </row>
    <row r="32" spans="1:5" s="491" customFormat="1" ht="15">
      <c r="A32" s="492" t="s">
        <v>277</v>
      </c>
      <c r="B32" s="493" t="s">
        <v>539</v>
      </c>
      <c r="C32" s="494">
        <v>5000</v>
      </c>
      <c r="D32" s="494">
        <v>0</v>
      </c>
      <c r="E32" s="494">
        <f t="shared" si="0"/>
        <v>0</v>
      </c>
    </row>
    <row r="33" spans="1:5" s="491" customFormat="1" ht="15">
      <c r="A33" s="492" t="s">
        <v>280</v>
      </c>
      <c r="B33" s="493" t="s">
        <v>540</v>
      </c>
      <c r="C33" s="494">
        <v>6900</v>
      </c>
      <c r="D33" s="494">
        <v>6493.82</v>
      </c>
      <c r="E33" s="494">
        <f t="shared" si="0"/>
        <v>94.11333333333333</v>
      </c>
    </row>
    <row r="34" spans="1:5" s="491" customFormat="1" ht="15">
      <c r="A34" s="492" t="s">
        <v>282</v>
      </c>
      <c r="B34" s="493" t="s">
        <v>541</v>
      </c>
      <c r="C34" s="494">
        <v>100</v>
      </c>
      <c r="D34" s="494">
        <v>17.6</v>
      </c>
      <c r="E34" s="494">
        <f t="shared" si="0"/>
        <v>17.6</v>
      </c>
    </row>
    <row r="35" spans="1:5" s="491" customFormat="1" ht="38.25">
      <c r="A35" s="492" t="s">
        <v>289</v>
      </c>
      <c r="B35" s="493" t="s">
        <v>550</v>
      </c>
      <c r="C35" s="494">
        <v>87000</v>
      </c>
      <c r="D35" s="494">
        <v>86676.29</v>
      </c>
      <c r="E35" s="494">
        <f t="shared" si="0"/>
        <v>99.62791954022988</v>
      </c>
    </row>
    <row r="36" spans="1:5" s="491" customFormat="1" ht="25.5">
      <c r="A36" s="492" t="s">
        <v>502</v>
      </c>
      <c r="B36" s="493" t="s">
        <v>542</v>
      </c>
      <c r="C36" s="494">
        <v>3100</v>
      </c>
      <c r="D36" s="494">
        <v>2828.73</v>
      </c>
      <c r="E36" s="494">
        <f t="shared" si="0"/>
        <v>91.24935483870968</v>
      </c>
    </row>
    <row r="37" spans="1:5" s="491" customFormat="1" ht="25.5">
      <c r="A37" s="492" t="s">
        <v>503</v>
      </c>
      <c r="B37" s="493" t="s">
        <v>543</v>
      </c>
      <c r="C37" s="494">
        <v>900</v>
      </c>
      <c r="D37" s="494">
        <v>854</v>
      </c>
      <c r="E37" s="494">
        <f t="shared" si="0"/>
        <v>94.88888888888889</v>
      </c>
    </row>
    <row r="38" spans="1:5" s="487" customFormat="1" ht="15.75">
      <c r="A38" s="484"/>
      <c r="B38" s="485" t="s">
        <v>189</v>
      </c>
      <c r="C38" s="483">
        <f>C20+C21+C28+SUM(C31:C37)</f>
        <v>156510</v>
      </c>
      <c r="D38" s="483">
        <f>D20+D21+D28+SUM(D31:D37)</f>
        <v>149872.71</v>
      </c>
      <c r="E38" s="483">
        <f>D38/C38*100</f>
        <v>95.7591911059996</v>
      </c>
    </row>
    <row r="39" spans="1:5" s="437" customFormat="1" ht="15">
      <c r="A39" s="446"/>
      <c r="B39" s="447"/>
      <c r="C39" s="448"/>
      <c r="D39" s="448"/>
      <c r="E39" s="448"/>
    </row>
    <row r="40" spans="1:5" s="437" customFormat="1" ht="15">
      <c r="A40" s="440"/>
      <c r="B40" s="441"/>
      <c r="C40" s="442"/>
      <c r="D40" s="442"/>
      <c r="E40" s="442"/>
    </row>
    <row r="41" spans="2:5" s="437" customFormat="1" ht="15">
      <c r="B41" s="438"/>
      <c r="C41" s="439"/>
      <c r="D41" s="439"/>
      <c r="E41" s="439"/>
    </row>
    <row r="42" spans="2:5" s="437" customFormat="1" ht="15">
      <c r="B42" s="438"/>
      <c r="C42" s="439"/>
      <c r="D42" s="439"/>
      <c r="E42" s="439"/>
    </row>
    <row r="43" spans="3:5" ht="12.75">
      <c r="C43" s="126"/>
      <c r="D43" s="126"/>
      <c r="E43" s="126"/>
    </row>
    <row r="44" spans="3:5" ht="12.75">
      <c r="C44" s="126"/>
      <c r="D44" s="126"/>
      <c r="E44" s="126"/>
    </row>
    <row r="45" spans="3:5" ht="12.75">
      <c r="C45" s="126"/>
      <c r="D45" s="126"/>
      <c r="E45" s="126"/>
    </row>
    <row r="46" spans="3:5" ht="12.75">
      <c r="C46" s="126"/>
      <c r="D46" s="126"/>
      <c r="E46" s="126"/>
    </row>
    <row r="47" spans="3:5" ht="12.75">
      <c r="C47" s="126"/>
      <c r="D47" s="126"/>
      <c r="E47" s="126"/>
    </row>
    <row r="48" spans="3:5" ht="12.75">
      <c r="C48" s="126"/>
      <c r="D48" s="126"/>
      <c r="E48" s="126"/>
    </row>
    <row r="49" spans="3:5" ht="12.75">
      <c r="C49" s="126"/>
      <c r="D49" s="126"/>
      <c r="E49" s="126"/>
    </row>
    <row r="50" spans="3:5" ht="12.75">
      <c r="C50" s="126"/>
      <c r="D50" s="126"/>
      <c r="E50" s="126"/>
    </row>
    <row r="51" ht="12.75">
      <c r="E51" s="126"/>
    </row>
    <row r="52" ht="12.75">
      <c r="E52" s="126"/>
    </row>
    <row r="53" ht="12.75">
      <c r="E53" s="126"/>
    </row>
    <row r="54" ht="12.75">
      <c r="E54" s="126"/>
    </row>
    <row r="55" ht="12.75">
      <c r="E55" s="126"/>
    </row>
    <row r="56" ht="12.75">
      <c r="E56" s="126"/>
    </row>
    <row r="57" ht="12.75">
      <c r="E57" s="126"/>
    </row>
    <row r="58" ht="12.75">
      <c r="E58" s="126"/>
    </row>
    <row r="59" ht="12.75">
      <c r="E59" s="126"/>
    </row>
    <row r="60" ht="12.75">
      <c r="E60" s="126"/>
    </row>
    <row r="61" ht="12.75">
      <c r="E61" s="126"/>
    </row>
    <row r="62" ht="12.75">
      <c r="E62" s="126"/>
    </row>
    <row r="63" ht="12.75">
      <c r="E63" s="126"/>
    </row>
    <row r="64" ht="12.75">
      <c r="E64" s="126"/>
    </row>
    <row r="65" ht="12.75">
      <c r="E65" s="126"/>
    </row>
    <row r="66" ht="12.75">
      <c r="E66" s="126"/>
    </row>
    <row r="67" ht="12.75">
      <c r="E67" s="126"/>
    </row>
    <row r="68" ht="12.75">
      <c r="E68" s="126"/>
    </row>
    <row r="69" ht="12.75">
      <c r="E69" s="126"/>
    </row>
    <row r="70" ht="12.75">
      <c r="E70" s="126"/>
    </row>
    <row r="71" ht="12.75">
      <c r="E71" s="126"/>
    </row>
    <row r="72" ht="12.75">
      <c r="E72" s="126"/>
    </row>
    <row r="73" ht="12.75">
      <c r="E73" s="126"/>
    </row>
    <row r="74" ht="12.75">
      <c r="E74" s="126"/>
    </row>
    <row r="75" ht="12.75">
      <c r="E75" s="126"/>
    </row>
    <row r="76" ht="12.75">
      <c r="E76" s="126"/>
    </row>
    <row r="77" ht="12.75">
      <c r="E77" s="126"/>
    </row>
    <row r="78" ht="12.75">
      <c r="E78" s="126"/>
    </row>
    <row r="79" ht="12.75">
      <c r="E79" s="126"/>
    </row>
    <row r="80" ht="12.75">
      <c r="E80" s="126"/>
    </row>
    <row r="81" ht="12.75">
      <c r="E81" s="126"/>
    </row>
    <row r="82" ht="12.75">
      <c r="E82" s="126"/>
    </row>
    <row r="83" ht="12.75">
      <c r="E83" s="126"/>
    </row>
    <row r="84" ht="12.75">
      <c r="E84" s="126"/>
    </row>
    <row r="85" ht="12.75">
      <c r="E85" s="126"/>
    </row>
    <row r="86" ht="12.75">
      <c r="E86" s="126"/>
    </row>
    <row r="87" ht="12.75">
      <c r="E87" s="126"/>
    </row>
    <row r="88" ht="12.75">
      <c r="E88" s="126"/>
    </row>
    <row r="89" ht="12.75">
      <c r="E89" s="126"/>
    </row>
    <row r="90" ht="12.75">
      <c r="E90" s="126"/>
    </row>
  </sheetData>
  <sheetProtection/>
  <mergeCells count="1">
    <mergeCell ref="A1:E3"/>
  </mergeCells>
  <printOptions/>
  <pageMargins left="0.75" right="0.75" top="1.18" bottom="1" header="0.34" footer="0.5"/>
  <pageSetup horizontalDpi="600" verticalDpi="600" orientation="portrait" paperSize="9" r:id="rId1"/>
  <headerFooter alignWithMargins="0">
    <oddHeader>&amp;R&amp;9Załącznik nr &amp;A
do sprawozdania z wykonania budżetu
Gminy Golczewo
za rok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view="pageBreakPreview" zoomScale="70" zoomScaleSheetLayoutView="70" zoomScalePageLayoutView="0" workbookViewId="0" topLeftCell="B84">
      <selection activeCell="G97" sqref="G97"/>
    </sheetView>
  </sheetViews>
  <sheetFormatPr defaultColWidth="9.00390625" defaultRowHeight="12.75"/>
  <cols>
    <col min="1" max="1" width="8.875" style="109" customWidth="1"/>
    <col min="2" max="2" width="30.375" style="109" customWidth="1"/>
    <col min="3" max="3" width="19.25390625" style="109" customWidth="1"/>
    <col min="4" max="4" width="18.125" style="125" customWidth="1"/>
    <col min="5" max="5" width="18.75390625" style="109" customWidth="1"/>
    <col min="6" max="6" width="10.625" style="109" customWidth="1"/>
    <col min="7" max="7" width="18.25390625" style="109" bestFit="1" customWidth="1"/>
    <col min="8" max="8" width="16.75390625" style="109" bestFit="1" customWidth="1"/>
    <col min="9" max="9" width="16.875" style="109" bestFit="1" customWidth="1"/>
    <col min="10" max="10" width="14.625" style="109" customWidth="1"/>
    <col min="11" max="11" width="18.125" style="109" customWidth="1"/>
    <col min="12" max="12" width="20.875" style="109" customWidth="1"/>
    <col min="13" max="13" width="15.00390625" style="109" customWidth="1"/>
    <col min="14" max="14" width="14.875" style="109" customWidth="1"/>
    <col min="15" max="15" width="18.375" style="109" customWidth="1"/>
    <col min="16" max="16" width="20.625" style="430" bestFit="1" customWidth="1"/>
    <col min="17" max="17" width="9.125" style="109" customWidth="1"/>
    <col min="18" max="19" width="12.375" style="109" bestFit="1" customWidth="1"/>
    <col min="20" max="21" width="10.75390625" style="109" bestFit="1" customWidth="1"/>
    <col min="22" max="16384" width="9.125" style="109" customWidth="1"/>
  </cols>
  <sheetData>
    <row r="1" spans="1:16" s="22" customFormat="1" ht="5.25" customHeight="1" hidden="1">
      <c r="A1" s="95"/>
      <c r="B1" s="96"/>
      <c r="C1" s="97"/>
      <c r="D1" s="121"/>
      <c r="E1" s="97"/>
      <c r="F1" s="97"/>
      <c r="G1" s="98"/>
      <c r="H1" s="99"/>
      <c r="I1" s="99"/>
      <c r="J1" s="99"/>
      <c r="K1" s="99"/>
      <c r="L1" s="99"/>
      <c r="M1" s="97"/>
      <c r="N1" s="97"/>
      <c r="O1" s="97" t="s">
        <v>283</v>
      </c>
      <c r="P1" s="110"/>
    </row>
    <row r="2" spans="1:16" s="22" customFormat="1" ht="12.75" customHeight="1" hidden="1">
      <c r="A2" s="95"/>
      <c r="B2" s="96"/>
      <c r="C2" s="100"/>
      <c r="D2" s="122"/>
      <c r="E2" s="100"/>
      <c r="F2" s="100"/>
      <c r="G2" s="101"/>
      <c r="H2" s="100"/>
      <c r="I2" s="100"/>
      <c r="J2" s="100"/>
      <c r="K2" s="100"/>
      <c r="L2" s="100"/>
      <c r="M2" s="102" t="s">
        <v>283</v>
      </c>
      <c r="N2" s="102"/>
      <c r="O2" s="100"/>
      <c r="P2" s="110"/>
    </row>
    <row r="3" spans="1:16" s="22" customFormat="1" ht="3.75" customHeight="1">
      <c r="A3" s="95"/>
      <c r="B3" s="96"/>
      <c r="C3" s="100"/>
      <c r="D3" s="122"/>
      <c r="E3" s="100"/>
      <c r="F3" s="100"/>
      <c r="G3" s="96" t="s">
        <v>283</v>
      </c>
      <c r="H3" s="100"/>
      <c r="I3" s="100"/>
      <c r="J3" s="100"/>
      <c r="K3" s="100"/>
      <c r="L3" s="100"/>
      <c r="M3" s="100"/>
      <c r="N3" s="100"/>
      <c r="O3" s="100"/>
      <c r="P3" s="110"/>
    </row>
    <row r="4" spans="1:16" s="22" customFormat="1" ht="30" customHeight="1">
      <c r="A4" s="876" t="s">
        <v>25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110"/>
    </row>
    <row r="5" spans="1:16" s="22" customFormat="1" ht="9.75" customHeight="1">
      <c r="A5" s="883"/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110"/>
    </row>
    <row r="6" spans="1:16" s="22" customFormat="1" ht="12" customHeight="1" thickBot="1">
      <c r="A6" s="103"/>
      <c r="B6" s="103"/>
      <c r="C6" s="103"/>
      <c r="D6" s="12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110"/>
    </row>
    <row r="7" spans="1:16" s="235" customFormat="1" ht="16.5" customHeight="1">
      <c r="A7" s="885" t="s">
        <v>376</v>
      </c>
      <c r="B7" s="888" t="s">
        <v>373</v>
      </c>
      <c r="C7" s="878" t="s">
        <v>441</v>
      </c>
      <c r="D7" s="893" t="s">
        <v>442</v>
      </c>
      <c r="E7" s="896" t="s">
        <v>443</v>
      </c>
      <c r="F7" s="899" t="s">
        <v>430</v>
      </c>
      <c r="G7" s="881" t="s">
        <v>315</v>
      </c>
      <c r="H7" s="881"/>
      <c r="I7" s="881"/>
      <c r="J7" s="881"/>
      <c r="K7" s="881"/>
      <c r="L7" s="881"/>
      <c r="M7" s="881"/>
      <c r="N7" s="881"/>
      <c r="O7" s="882"/>
      <c r="P7" s="429"/>
    </row>
    <row r="8" spans="1:16" s="235" customFormat="1" ht="15">
      <c r="A8" s="886"/>
      <c r="B8" s="889"/>
      <c r="C8" s="879"/>
      <c r="D8" s="894"/>
      <c r="E8" s="897"/>
      <c r="F8" s="900"/>
      <c r="G8" s="901" t="s">
        <v>296</v>
      </c>
      <c r="H8" s="902" t="s">
        <v>270</v>
      </c>
      <c r="I8" s="903"/>
      <c r="J8" s="903"/>
      <c r="K8" s="903"/>
      <c r="L8" s="903"/>
      <c r="M8" s="903"/>
      <c r="N8" s="904"/>
      <c r="O8" s="891" t="s">
        <v>297</v>
      </c>
      <c r="P8" s="429"/>
    </row>
    <row r="9" spans="1:16" s="235" customFormat="1" ht="20.25" customHeight="1">
      <c r="A9" s="886"/>
      <c r="B9" s="889"/>
      <c r="C9" s="879"/>
      <c r="D9" s="894"/>
      <c r="E9" s="897"/>
      <c r="F9" s="900"/>
      <c r="G9" s="901"/>
      <c r="H9" s="910" t="s">
        <v>77</v>
      </c>
      <c r="I9" s="911"/>
      <c r="J9" s="905" t="s">
        <v>73</v>
      </c>
      <c r="K9" s="905" t="s">
        <v>75</v>
      </c>
      <c r="L9" s="908" t="s">
        <v>76</v>
      </c>
      <c r="M9" s="905" t="s">
        <v>377</v>
      </c>
      <c r="N9" s="906" t="s">
        <v>74</v>
      </c>
      <c r="O9" s="891"/>
      <c r="P9" s="429"/>
    </row>
    <row r="10" spans="1:16" s="235" customFormat="1" ht="293.25" customHeight="1">
      <c r="A10" s="887"/>
      <c r="B10" s="890"/>
      <c r="C10" s="880"/>
      <c r="D10" s="895"/>
      <c r="E10" s="898"/>
      <c r="F10" s="900"/>
      <c r="G10" s="901"/>
      <c r="H10" s="706" t="s">
        <v>71</v>
      </c>
      <c r="I10" s="706" t="s">
        <v>72</v>
      </c>
      <c r="J10" s="905"/>
      <c r="K10" s="905"/>
      <c r="L10" s="909"/>
      <c r="M10" s="905"/>
      <c r="N10" s="907"/>
      <c r="O10" s="892"/>
      <c r="P10" s="429"/>
    </row>
    <row r="11" spans="1:16" s="22" customFormat="1" ht="14.25" customHeight="1" thickBot="1">
      <c r="A11" s="81">
        <v>1</v>
      </c>
      <c r="B11" s="82">
        <v>2</v>
      </c>
      <c r="C11" s="105">
        <v>3</v>
      </c>
      <c r="D11" s="127">
        <v>4</v>
      </c>
      <c r="E11" s="105">
        <v>5</v>
      </c>
      <c r="F11" s="106">
        <v>6</v>
      </c>
      <c r="G11" s="83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4">
        <v>14</v>
      </c>
      <c r="O11" s="85">
        <v>15</v>
      </c>
      <c r="P11" s="110"/>
    </row>
    <row r="12" spans="1:16" s="181" customFormat="1" ht="42.75" customHeight="1" thickTop="1">
      <c r="A12" s="236" t="s">
        <v>328</v>
      </c>
      <c r="B12" s="205" t="s">
        <v>329</v>
      </c>
      <c r="C12" s="206">
        <f>SUM(C13:C14)</f>
        <v>8500</v>
      </c>
      <c r="D12" s="206">
        <f>SUM(D13:D14)</f>
        <v>301835.06</v>
      </c>
      <c r="E12" s="206">
        <f>SUM(E13:E14)</f>
        <v>301604.62</v>
      </c>
      <c r="F12" s="207">
        <f>E12/D12*100</f>
        <v>99.92365366700608</v>
      </c>
      <c r="G12" s="208">
        <f>SUM(G13:G14)</f>
        <v>301604.62</v>
      </c>
      <c r="H12" s="208">
        <f>SUM(H13:H13)</f>
        <v>0</v>
      </c>
      <c r="I12" s="208">
        <f>SUM(I13:I14)</f>
        <v>292835.06</v>
      </c>
      <c r="J12" s="208">
        <f>SUM(J13:J14)</f>
        <v>8769.56</v>
      </c>
      <c r="K12" s="208">
        <f>SUM(K13:K14)</f>
        <v>0</v>
      </c>
      <c r="L12" s="208">
        <f>SUM(L13:L14)</f>
        <v>0</v>
      </c>
      <c r="M12" s="208">
        <f>SUM(M13:M13)</f>
        <v>0</v>
      </c>
      <c r="N12" s="208">
        <f>SUM(N13:N13)</f>
        <v>0</v>
      </c>
      <c r="O12" s="209">
        <f>SUM(O13:O13)</f>
        <v>0</v>
      </c>
      <c r="P12" s="180">
        <f>O12+G12</f>
        <v>301604.62</v>
      </c>
    </row>
    <row r="13" spans="1:16" s="179" customFormat="1" ht="30" customHeight="1">
      <c r="A13" s="188" t="s">
        <v>26</v>
      </c>
      <c r="B13" s="189" t="s">
        <v>27</v>
      </c>
      <c r="C13" s="190">
        <v>8500</v>
      </c>
      <c r="D13" s="190">
        <v>9000</v>
      </c>
      <c r="E13" s="190">
        <v>8769.56</v>
      </c>
      <c r="F13" s="191">
        <f aca="true" t="shared" si="0" ref="F13:F77">E13/D13*100</f>
        <v>97.43955555555554</v>
      </c>
      <c r="G13" s="192">
        <f>SUM(H13:N13)</f>
        <v>8769.56</v>
      </c>
      <c r="H13" s="192">
        <v>0</v>
      </c>
      <c r="I13" s="192">
        <v>0</v>
      </c>
      <c r="J13" s="192">
        <v>8769.56</v>
      </c>
      <c r="K13" s="192">
        <v>0</v>
      </c>
      <c r="L13" s="192">
        <v>0</v>
      </c>
      <c r="M13" s="192">
        <v>0</v>
      </c>
      <c r="N13" s="192">
        <v>0</v>
      </c>
      <c r="O13" s="193">
        <v>0</v>
      </c>
      <c r="P13" s="178"/>
    </row>
    <row r="14" spans="1:16" s="179" customFormat="1" ht="30" customHeight="1">
      <c r="A14" s="188" t="s">
        <v>330</v>
      </c>
      <c r="B14" s="189" t="s">
        <v>331</v>
      </c>
      <c r="C14" s="190">
        <v>0</v>
      </c>
      <c r="D14" s="190">
        <v>292835.06</v>
      </c>
      <c r="E14" s="190">
        <v>292835.06</v>
      </c>
      <c r="F14" s="191">
        <f>E14/D14*100</f>
        <v>100</v>
      </c>
      <c r="G14" s="192">
        <f>SUM(H14:N14)</f>
        <v>292835.06</v>
      </c>
      <c r="H14" s="192">
        <v>0</v>
      </c>
      <c r="I14" s="192">
        <v>292835.06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3">
        <v>0</v>
      </c>
      <c r="P14" s="178"/>
    </row>
    <row r="15" spans="1:16" s="184" customFormat="1" ht="48" customHeight="1">
      <c r="A15" s="237" t="s">
        <v>334</v>
      </c>
      <c r="B15" s="210" t="s">
        <v>335</v>
      </c>
      <c r="C15" s="211">
        <f>SUM(C16:C18)</f>
        <v>2529225</v>
      </c>
      <c r="D15" s="211">
        <f>SUM(D16:D18)</f>
        <v>3171318</v>
      </c>
      <c r="E15" s="211">
        <f>SUM(E16:E18)</f>
        <v>2549230.67</v>
      </c>
      <c r="F15" s="212">
        <f t="shared" si="0"/>
        <v>80.38394982780031</v>
      </c>
      <c r="G15" s="211">
        <f aca="true" t="shared" si="1" ref="G15:O15">SUM(G16:G18)</f>
        <v>335844.23</v>
      </c>
      <c r="H15" s="211">
        <f t="shared" si="1"/>
        <v>0</v>
      </c>
      <c r="I15" s="211">
        <f t="shared" si="1"/>
        <v>335844.23</v>
      </c>
      <c r="J15" s="211">
        <f t="shared" si="1"/>
        <v>0</v>
      </c>
      <c r="K15" s="211">
        <f t="shared" si="1"/>
        <v>0</v>
      </c>
      <c r="L15" s="211">
        <f t="shared" si="1"/>
        <v>0</v>
      </c>
      <c r="M15" s="211">
        <f t="shared" si="1"/>
        <v>0</v>
      </c>
      <c r="N15" s="211">
        <f t="shared" si="1"/>
        <v>0</v>
      </c>
      <c r="O15" s="213">
        <f t="shared" si="1"/>
        <v>2213386.44</v>
      </c>
      <c r="P15" s="180">
        <f>O15+G15</f>
        <v>2549230.67</v>
      </c>
    </row>
    <row r="16" spans="1:16" s="179" customFormat="1" ht="43.5" customHeight="1">
      <c r="A16" s="188" t="s">
        <v>78</v>
      </c>
      <c r="B16" s="194" t="s">
        <v>79</v>
      </c>
      <c r="C16" s="190">
        <v>0</v>
      </c>
      <c r="D16" s="190">
        <v>20000</v>
      </c>
      <c r="E16" s="190">
        <v>20000</v>
      </c>
      <c r="F16" s="191">
        <f>E16/D16*100</f>
        <v>100</v>
      </c>
      <c r="G16" s="192">
        <f>SUM(H16:N16)</f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3">
        <v>20000</v>
      </c>
      <c r="P16" s="178"/>
    </row>
    <row r="17" spans="1:16" s="179" customFormat="1" ht="43.5" customHeight="1">
      <c r="A17" s="188" t="s">
        <v>336</v>
      </c>
      <c r="B17" s="194" t="s">
        <v>337</v>
      </c>
      <c r="C17" s="190">
        <v>609225</v>
      </c>
      <c r="D17" s="190">
        <v>919318</v>
      </c>
      <c r="E17" s="190">
        <v>591437.68</v>
      </c>
      <c r="F17" s="191">
        <f t="shared" si="0"/>
        <v>64.33439571508444</v>
      </c>
      <c r="G17" s="192">
        <f>SUM(H17:N17)</f>
        <v>9318</v>
      </c>
      <c r="H17" s="192">
        <v>0</v>
      </c>
      <c r="I17" s="192">
        <v>9318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3">
        <v>582119.68</v>
      </c>
      <c r="P17" s="178">
        <v>195854.18</v>
      </c>
    </row>
    <row r="18" spans="1:16" s="179" customFormat="1" ht="36" customHeight="1">
      <c r="A18" s="188" t="s">
        <v>28</v>
      </c>
      <c r="B18" s="194" t="s">
        <v>447</v>
      </c>
      <c r="C18" s="190">
        <v>1920000</v>
      </c>
      <c r="D18" s="190">
        <v>2232000</v>
      </c>
      <c r="E18" s="190">
        <v>1937792.99</v>
      </c>
      <c r="F18" s="191">
        <f>E18/D18*100</f>
        <v>86.81868234767025</v>
      </c>
      <c r="G18" s="192">
        <f>SUM(H18:N18)</f>
        <v>326526.23</v>
      </c>
      <c r="H18" s="192">
        <v>0</v>
      </c>
      <c r="I18" s="192">
        <v>326526.23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3">
        <v>1611266.76</v>
      </c>
      <c r="P18" s="178"/>
    </row>
    <row r="19" spans="1:16" s="181" customFormat="1" ht="31.5" customHeight="1">
      <c r="A19" s="234" t="s">
        <v>29</v>
      </c>
      <c r="B19" s="217" t="s">
        <v>448</v>
      </c>
      <c r="C19" s="214">
        <f>C20</f>
        <v>440000</v>
      </c>
      <c r="D19" s="214">
        <f>D20</f>
        <v>445000</v>
      </c>
      <c r="E19" s="214">
        <f>E20</f>
        <v>308096.09</v>
      </c>
      <c r="F19" s="212">
        <f>E19/D19*100</f>
        <v>69.2350764044944</v>
      </c>
      <c r="G19" s="214">
        <f>G20</f>
        <v>32055.69</v>
      </c>
      <c r="H19" s="214">
        <f>H20</f>
        <v>0</v>
      </c>
      <c r="I19" s="214">
        <f aca="true" t="shared" si="2" ref="I19:N19">I20</f>
        <v>32055.69</v>
      </c>
      <c r="J19" s="214">
        <f t="shared" si="2"/>
        <v>0</v>
      </c>
      <c r="K19" s="214">
        <f t="shared" si="2"/>
        <v>0</v>
      </c>
      <c r="L19" s="214">
        <f t="shared" si="2"/>
        <v>0</v>
      </c>
      <c r="M19" s="214">
        <f t="shared" si="2"/>
        <v>0</v>
      </c>
      <c r="N19" s="214">
        <f t="shared" si="2"/>
        <v>0</v>
      </c>
      <c r="O19" s="215">
        <f>O20</f>
        <v>276040.4</v>
      </c>
      <c r="P19" s="180">
        <f>O19+G19</f>
        <v>308096.09</v>
      </c>
    </row>
    <row r="20" spans="1:16" s="179" customFormat="1" ht="30" customHeight="1">
      <c r="A20" s="188" t="s">
        <v>30</v>
      </c>
      <c r="B20" s="194" t="s">
        <v>331</v>
      </c>
      <c r="C20" s="192">
        <v>440000</v>
      </c>
      <c r="D20" s="192">
        <v>445000</v>
      </c>
      <c r="E20" s="192">
        <v>308096.09</v>
      </c>
      <c r="F20" s="191">
        <f>E20/D20*100</f>
        <v>69.2350764044944</v>
      </c>
      <c r="G20" s="192">
        <f>SUM(H20:N20)</f>
        <v>32055.69</v>
      </c>
      <c r="H20" s="192">
        <v>0</v>
      </c>
      <c r="I20" s="192">
        <v>32055.69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3">
        <v>276040.4</v>
      </c>
      <c r="P20" s="178"/>
    </row>
    <row r="21" spans="1:16" s="181" customFormat="1" ht="65.25" customHeight="1">
      <c r="A21" s="234" t="s">
        <v>379</v>
      </c>
      <c r="B21" s="239" t="s">
        <v>340</v>
      </c>
      <c r="C21" s="214">
        <f>SUM(C22:C24)</f>
        <v>416900</v>
      </c>
      <c r="D21" s="214">
        <f>SUM(D22:D24)</f>
        <v>672000</v>
      </c>
      <c r="E21" s="214">
        <f>SUM(E22:E24)</f>
        <v>181532.47</v>
      </c>
      <c r="F21" s="212">
        <f t="shared" si="0"/>
        <v>27.013760416666667</v>
      </c>
      <c r="G21" s="214">
        <f>SUM(G22:G24)</f>
        <v>166587.55</v>
      </c>
      <c r="H21" s="214">
        <f aca="true" t="shared" si="3" ref="H21:N21">SUM(H22:H24)</f>
        <v>0</v>
      </c>
      <c r="I21" s="214">
        <f t="shared" si="3"/>
        <v>166587.55</v>
      </c>
      <c r="J21" s="214">
        <f t="shared" si="3"/>
        <v>0</v>
      </c>
      <c r="K21" s="214">
        <f t="shared" si="3"/>
        <v>0</v>
      </c>
      <c r="L21" s="214">
        <f t="shared" si="3"/>
        <v>0</v>
      </c>
      <c r="M21" s="214">
        <f t="shared" si="3"/>
        <v>0</v>
      </c>
      <c r="N21" s="214">
        <f t="shared" si="3"/>
        <v>0</v>
      </c>
      <c r="O21" s="215">
        <f>SUM(O22:O24)</f>
        <v>14944.92</v>
      </c>
      <c r="P21" s="180">
        <f>O21+G21</f>
        <v>181532.47</v>
      </c>
    </row>
    <row r="22" spans="1:20" s="179" customFormat="1" ht="56.25" customHeight="1">
      <c r="A22" s="188" t="s">
        <v>31</v>
      </c>
      <c r="B22" s="194" t="s">
        <v>32</v>
      </c>
      <c r="C22" s="192">
        <v>10000</v>
      </c>
      <c r="D22" s="192">
        <v>29500</v>
      </c>
      <c r="E22" s="192">
        <v>26448.27</v>
      </c>
      <c r="F22" s="191">
        <f>E22/D22*100</f>
        <v>89.65515254237289</v>
      </c>
      <c r="G22" s="192">
        <f>SUM(H22:N22)</f>
        <v>26448.27</v>
      </c>
      <c r="H22" s="192">
        <v>0</v>
      </c>
      <c r="I22" s="192">
        <v>26448.27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3">
        <v>0</v>
      </c>
      <c r="P22" s="178"/>
      <c r="T22" s="178"/>
    </row>
    <row r="23" spans="1:20" s="179" customFormat="1" ht="44.25" customHeight="1">
      <c r="A23" s="188" t="s">
        <v>380</v>
      </c>
      <c r="B23" s="194" t="s">
        <v>341</v>
      </c>
      <c r="C23" s="192">
        <v>80000</v>
      </c>
      <c r="D23" s="192">
        <v>73100</v>
      </c>
      <c r="E23" s="192">
        <v>52048.75</v>
      </c>
      <c r="F23" s="191">
        <f t="shared" si="0"/>
        <v>71.20212038303694</v>
      </c>
      <c r="G23" s="192">
        <f>SUM(H23:N23)</f>
        <v>52048.75</v>
      </c>
      <c r="H23" s="192">
        <v>0</v>
      </c>
      <c r="I23" s="192">
        <v>52048.75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3">
        <v>0</v>
      </c>
      <c r="P23" s="178"/>
      <c r="T23" s="178"/>
    </row>
    <row r="24" spans="1:20" s="179" customFormat="1" ht="34.5" customHeight="1">
      <c r="A24" s="188" t="s">
        <v>381</v>
      </c>
      <c r="B24" s="194" t="s">
        <v>331</v>
      </c>
      <c r="C24" s="192">
        <v>326900</v>
      </c>
      <c r="D24" s="192">
        <v>569400</v>
      </c>
      <c r="E24" s="192">
        <v>103035.45</v>
      </c>
      <c r="F24" s="191">
        <f t="shared" si="0"/>
        <v>18.095442571127503</v>
      </c>
      <c r="G24" s="192">
        <f>SUM(H24:N24)</f>
        <v>88090.53</v>
      </c>
      <c r="H24" s="192">
        <v>0</v>
      </c>
      <c r="I24" s="192">
        <v>88090.53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3">
        <v>14944.92</v>
      </c>
      <c r="P24" s="178"/>
      <c r="T24" s="178"/>
    </row>
    <row r="25" spans="1:20" s="181" customFormat="1" ht="51" customHeight="1">
      <c r="A25" s="234" t="s">
        <v>382</v>
      </c>
      <c r="B25" s="238" t="s">
        <v>345</v>
      </c>
      <c r="C25" s="214">
        <f>SUM(C26:C29)</f>
        <v>105000</v>
      </c>
      <c r="D25" s="214">
        <f>SUM(D26:D29)</f>
        <v>85000</v>
      </c>
      <c r="E25" s="214">
        <f>SUM(E26:E29)</f>
        <v>50094.409999999996</v>
      </c>
      <c r="F25" s="212">
        <f t="shared" si="0"/>
        <v>58.93459999999999</v>
      </c>
      <c r="G25" s="214">
        <f>SUM(G26:G29)</f>
        <v>50094.409999999996</v>
      </c>
      <c r="H25" s="214">
        <f aca="true" t="shared" si="4" ref="H25:O25">SUM(H26:H29)</f>
        <v>3600</v>
      </c>
      <c r="I25" s="214">
        <f t="shared" si="4"/>
        <v>46494.409999999996</v>
      </c>
      <c r="J25" s="214">
        <f t="shared" si="4"/>
        <v>0</v>
      </c>
      <c r="K25" s="214">
        <f t="shared" si="4"/>
        <v>0</v>
      </c>
      <c r="L25" s="214">
        <f t="shared" si="4"/>
        <v>0</v>
      </c>
      <c r="M25" s="214">
        <f t="shared" si="4"/>
        <v>0</v>
      </c>
      <c r="N25" s="214">
        <f t="shared" si="4"/>
        <v>0</v>
      </c>
      <c r="O25" s="215">
        <f t="shared" si="4"/>
        <v>0</v>
      </c>
      <c r="P25" s="180">
        <f>O25+G25</f>
        <v>50094.409999999996</v>
      </c>
      <c r="T25" s="180"/>
    </row>
    <row r="26" spans="1:20" s="179" customFormat="1" ht="46.5" customHeight="1">
      <c r="A26" s="188" t="s">
        <v>33</v>
      </c>
      <c r="B26" s="194" t="s">
        <v>34</v>
      </c>
      <c r="C26" s="190">
        <v>65000</v>
      </c>
      <c r="D26" s="190">
        <v>45000</v>
      </c>
      <c r="E26" s="190">
        <v>25779.23</v>
      </c>
      <c r="F26" s="191">
        <f t="shared" si="0"/>
        <v>57.28717777777778</v>
      </c>
      <c r="G26" s="192">
        <f>SUM(H26:N26)</f>
        <v>25779.23</v>
      </c>
      <c r="H26" s="192">
        <v>3600</v>
      </c>
      <c r="I26" s="192">
        <v>22179.23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3">
        <v>0</v>
      </c>
      <c r="P26" s="178"/>
      <c r="S26" s="182"/>
      <c r="T26" s="178"/>
    </row>
    <row r="27" spans="1:20" s="179" customFormat="1" ht="64.5" customHeight="1">
      <c r="A27" s="188" t="s">
        <v>383</v>
      </c>
      <c r="B27" s="194" t="s">
        <v>346</v>
      </c>
      <c r="C27" s="190">
        <v>20000</v>
      </c>
      <c r="D27" s="190">
        <v>20000</v>
      </c>
      <c r="E27" s="190">
        <v>12924.15</v>
      </c>
      <c r="F27" s="191">
        <f t="shared" si="0"/>
        <v>64.62074999999999</v>
      </c>
      <c r="G27" s="192">
        <f>SUM(H27:N27)</f>
        <v>12924.15</v>
      </c>
      <c r="H27" s="192">
        <v>0</v>
      </c>
      <c r="I27" s="192">
        <v>12924.15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3">
        <v>0</v>
      </c>
      <c r="P27" s="178"/>
      <c r="S27" s="182"/>
      <c r="T27" s="178"/>
    </row>
    <row r="28" spans="1:20" s="179" customFormat="1" ht="38.25" customHeight="1">
      <c r="A28" s="188" t="s">
        <v>35</v>
      </c>
      <c r="B28" s="194" t="s">
        <v>454</v>
      </c>
      <c r="C28" s="190">
        <v>20000</v>
      </c>
      <c r="D28" s="190">
        <v>15000</v>
      </c>
      <c r="E28" s="190">
        <v>8260.6</v>
      </c>
      <c r="F28" s="191">
        <f t="shared" si="0"/>
        <v>55.07066666666667</v>
      </c>
      <c r="G28" s="192">
        <f>SUM(H28:N28)</f>
        <v>8260.6</v>
      </c>
      <c r="H28" s="192">
        <v>0</v>
      </c>
      <c r="I28" s="192">
        <v>8260.6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3">
        <v>0</v>
      </c>
      <c r="P28" s="178"/>
      <c r="S28" s="182"/>
      <c r="T28" s="178"/>
    </row>
    <row r="29" spans="1:20" s="179" customFormat="1" ht="46.5" customHeight="1">
      <c r="A29" s="188" t="s">
        <v>80</v>
      </c>
      <c r="B29" s="194" t="s">
        <v>455</v>
      </c>
      <c r="C29" s="190">
        <v>0</v>
      </c>
      <c r="D29" s="190">
        <v>5000</v>
      </c>
      <c r="E29" s="190">
        <v>3130.43</v>
      </c>
      <c r="F29" s="191">
        <f>E29/D29*100</f>
        <v>62.608599999999996</v>
      </c>
      <c r="G29" s="192">
        <f>SUM(H29:N29)</f>
        <v>3130.43</v>
      </c>
      <c r="H29" s="192">
        <v>0</v>
      </c>
      <c r="I29" s="192">
        <v>3130.43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3">
        <v>0</v>
      </c>
      <c r="P29" s="178"/>
      <c r="R29" s="178"/>
      <c r="S29" s="182"/>
      <c r="T29" s="178"/>
    </row>
    <row r="30" spans="1:20" s="181" customFormat="1" ht="45.75" customHeight="1">
      <c r="A30" s="234" t="s">
        <v>384</v>
      </c>
      <c r="B30" s="216" t="s">
        <v>347</v>
      </c>
      <c r="C30" s="214">
        <f>SUM(C31:C36)</f>
        <v>2230333</v>
      </c>
      <c r="D30" s="214">
        <f>SUM(D31:D36)</f>
        <v>2274126</v>
      </c>
      <c r="E30" s="214">
        <f>SUM(E31:E36)</f>
        <v>2099877.46</v>
      </c>
      <c r="F30" s="212">
        <f t="shared" si="0"/>
        <v>92.33777987675265</v>
      </c>
      <c r="G30" s="214">
        <f>SUM(G31:G36)</f>
        <v>2076269.0600000003</v>
      </c>
      <c r="H30" s="214">
        <f aca="true" t="shared" si="5" ref="H30:O30">SUM(H31:H36)</f>
        <v>1295987.59</v>
      </c>
      <c r="I30" s="214">
        <f t="shared" si="5"/>
        <v>670800.33</v>
      </c>
      <c r="J30" s="214">
        <f t="shared" si="5"/>
        <v>0</v>
      </c>
      <c r="K30" s="214">
        <f t="shared" si="5"/>
        <v>109481.14</v>
      </c>
      <c r="L30" s="214">
        <f t="shared" si="5"/>
        <v>0</v>
      </c>
      <c r="M30" s="214">
        <f t="shared" si="5"/>
        <v>0</v>
      </c>
      <c r="N30" s="214">
        <f t="shared" si="5"/>
        <v>0</v>
      </c>
      <c r="O30" s="215">
        <f t="shared" si="5"/>
        <v>23608.4</v>
      </c>
      <c r="P30" s="180">
        <f>O30+G30</f>
        <v>2099877.4600000004</v>
      </c>
      <c r="R30" s="180"/>
      <c r="S30" s="183"/>
      <c r="T30" s="180"/>
    </row>
    <row r="31" spans="1:20" s="179" customFormat="1" ht="38.25" customHeight="1">
      <c r="A31" s="188" t="s">
        <v>385</v>
      </c>
      <c r="B31" s="189" t="s">
        <v>348</v>
      </c>
      <c r="C31" s="190">
        <v>95000</v>
      </c>
      <c r="D31" s="190">
        <v>95000</v>
      </c>
      <c r="E31" s="190">
        <v>95000</v>
      </c>
      <c r="F31" s="191">
        <f t="shared" si="0"/>
        <v>100</v>
      </c>
      <c r="G31" s="192">
        <f aca="true" t="shared" si="6" ref="G31:G36">SUM(H31:N31)</f>
        <v>95000</v>
      </c>
      <c r="H31" s="192">
        <v>74070</v>
      </c>
      <c r="I31" s="192">
        <v>20930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3">
        <v>0</v>
      </c>
      <c r="P31" s="178"/>
      <c r="R31" s="178"/>
      <c r="S31" s="182"/>
      <c r="T31" s="178"/>
    </row>
    <row r="32" spans="1:20" s="179" customFormat="1" ht="36" customHeight="1">
      <c r="A32" s="188" t="s">
        <v>36</v>
      </c>
      <c r="B32" s="189" t="s">
        <v>37</v>
      </c>
      <c r="C32" s="190">
        <v>106660</v>
      </c>
      <c r="D32" s="190">
        <v>106660</v>
      </c>
      <c r="E32" s="190">
        <v>92052.86</v>
      </c>
      <c r="F32" s="191">
        <f t="shared" si="0"/>
        <v>86.30495030939433</v>
      </c>
      <c r="G32" s="192">
        <f t="shared" si="6"/>
        <v>92052.86</v>
      </c>
      <c r="H32" s="192">
        <v>0</v>
      </c>
      <c r="I32" s="192">
        <v>6364.86</v>
      </c>
      <c r="J32" s="192">
        <v>0</v>
      </c>
      <c r="K32" s="192">
        <v>85688</v>
      </c>
      <c r="L32" s="192">
        <v>0</v>
      </c>
      <c r="M32" s="192">
        <v>0</v>
      </c>
      <c r="N32" s="192">
        <v>0</v>
      </c>
      <c r="O32" s="193">
        <v>0</v>
      </c>
      <c r="P32" s="178"/>
      <c r="R32" s="178"/>
      <c r="S32" s="182"/>
      <c r="T32" s="178"/>
    </row>
    <row r="33" spans="1:20" s="179" customFormat="1" ht="37.5" customHeight="1">
      <c r="A33" s="188" t="s">
        <v>38</v>
      </c>
      <c r="B33" s="189" t="s">
        <v>39</v>
      </c>
      <c r="C33" s="190">
        <v>1733673</v>
      </c>
      <c r="D33" s="190">
        <v>1738673</v>
      </c>
      <c r="E33" s="190">
        <v>1597055.18</v>
      </c>
      <c r="F33" s="191">
        <f t="shared" si="0"/>
        <v>91.85483296744125</v>
      </c>
      <c r="G33" s="192">
        <f t="shared" si="6"/>
        <v>1573446.78</v>
      </c>
      <c r="H33" s="192">
        <v>1188970.04</v>
      </c>
      <c r="I33" s="192">
        <v>383123.6</v>
      </c>
      <c r="J33" s="192">
        <v>0</v>
      </c>
      <c r="K33" s="192">
        <v>1353.14</v>
      </c>
      <c r="L33" s="192">
        <v>0</v>
      </c>
      <c r="M33" s="192">
        <v>0</v>
      </c>
      <c r="N33" s="192">
        <v>0</v>
      </c>
      <c r="O33" s="193">
        <v>23608.4</v>
      </c>
      <c r="P33" s="178">
        <f>O33+G33</f>
        <v>1597055.18</v>
      </c>
      <c r="R33" s="178"/>
      <c r="S33" s="182"/>
      <c r="T33" s="178"/>
    </row>
    <row r="34" spans="1:20" s="179" customFormat="1" ht="42.75" customHeight="1">
      <c r="A34" s="188" t="s">
        <v>81</v>
      </c>
      <c r="B34" s="189" t="s">
        <v>16</v>
      </c>
      <c r="C34" s="190">
        <v>0</v>
      </c>
      <c r="D34" s="190">
        <v>8793</v>
      </c>
      <c r="E34" s="190">
        <v>8793</v>
      </c>
      <c r="F34" s="191">
        <f>E34/D34*100</f>
        <v>100</v>
      </c>
      <c r="G34" s="192">
        <f t="shared" si="6"/>
        <v>8793</v>
      </c>
      <c r="H34" s="192">
        <v>1212.44</v>
      </c>
      <c r="I34" s="192">
        <v>780.56</v>
      </c>
      <c r="J34" s="192">
        <v>0</v>
      </c>
      <c r="K34" s="192">
        <v>6800</v>
      </c>
      <c r="L34" s="192">
        <v>0</v>
      </c>
      <c r="M34" s="192">
        <v>0</v>
      </c>
      <c r="N34" s="192">
        <v>0</v>
      </c>
      <c r="O34" s="193">
        <v>0</v>
      </c>
      <c r="P34" s="178"/>
      <c r="R34" s="178"/>
      <c r="S34" s="182"/>
      <c r="T34" s="178"/>
    </row>
    <row r="35" spans="1:20" s="179" customFormat="1" ht="57.75" customHeight="1">
      <c r="A35" s="188" t="s">
        <v>386</v>
      </c>
      <c r="B35" s="189" t="s">
        <v>387</v>
      </c>
      <c r="C35" s="190">
        <v>200000</v>
      </c>
      <c r="D35" s="190">
        <v>242000</v>
      </c>
      <c r="E35" s="190">
        <v>241721.06</v>
      </c>
      <c r="F35" s="191">
        <f t="shared" si="0"/>
        <v>99.88473553719008</v>
      </c>
      <c r="G35" s="192">
        <f t="shared" si="6"/>
        <v>241721.06</v>
      </c>
      <c r="H35" s="192">
        <v>27320.61</v>
      </c>
      <c r="I35" s="192">
        <v>214400.45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3">
        <v>0</v>
      </c>
      <c r="P35" s="178"/>
      <c r="R35" s="178"/>
      <c r="S35" s="182"/>
      <c r="T35" s="178"/>
    </row>
    <row r="36" spans="1:20" s="179" customFormat="1" ht="36" customHeight="1">
      <c r="A36" s="188" t="s">
        <v>40</v>
      </c>
      <c r="B36" s="189" t="s">
        <v>331</v>
      </c>
      <c r="C36" s="190">
        <v>95000</v>
      </c>
      <c r="D36" s="190">
        <v>83000</v>
      </c>
      <c r="E36" s="190">
        <v>65255.36</v>
      </c>
      <c r="F36" s="191">
        <f t="shared" si="0"/>
        <v>78.6209156626506</v>
      </c>
      <c r="G36" s="192">
        <f t="shared" si="6"/>
        <v>65255.36</v>
      </c>
      <c r="H36" s="192">
        <v>4414.5</v>
      </c>
      <c r="I36" s="192">
        <v>45200.86</v>
      </c>
      <c r="J36" s="192">
        <v>0</v>
      </c>
      <c r="K36" s="192">
        <v>15640</v>
      </c>
      <c r="L36" s="192">
        <v>0</v>
      </c>
      <c r="M36" s="192">
        <v>0</v>
      </c>
      <c r="N36" s="192">
        <v>0</v>
      </c>
      <c r="O36" s="193">
        <v>0</v>
      </c>
      <c r="P36" s="178"/>
      <c r="R36" s="178"/>
      <c r="S36" s="182"/>
      <c r="T36" s="178"/>
    </row>
    <row r="37" spans="1:20" s="181" customFormat="1" ht="136.5" customHeight="1">
      <c r="A37" s="234" t="s">
        <v>41</v>
      </c>
      <c r="B37" s="257" t="s">
        <v>459</v>
      </c>
      <c r="C37" s="258">
        <f>SUM(C38:C40)</f>
        <v>1020</v>
      </c>
      <c r="D37" s="258">
        <f>SUM(D38:D40)</f>
        <v>33851</v>
      </c>
      <c r="E37" s="258">
        <f>SUM(E38:E40)</f>
        <v>25369</v>
      </c>
      <c r="F37" s="259">
        <f>E37/D37*100</f>
        <v>74.94313314230008</v>
      </c>
      <c r="G37" s="258">
        <f>SUM(G38:G40)</f>
        <v>25369</v>
      </c>
      <c r="H37" s="258">
        <f aca="true" t="shared" si="7" ref="H37:O37">SUM(H38:H40)</f>
        <v>3493.49</v>
      </c>
      <c r="I37" s="258">
        <f t="shared" si="7"/>
        <v>9875.51</v>
      </c>
      <c r="J37" s="258">
        <f t="shared" si="7"/>
        <v>0</v>
      </c>
      <c r="K37" s="258">
        <f t="shared" si="7"/>
        <v>12000</v>
      </c>
      <c r="L37" s="258">
        <f t="shared" si="7"/>
        <v>0</v>
      </c>
      <c r="M37" s="258">
        <f t="shared" si="7"/>
        <v>0</v>
      </c>
      <c r="N37" s="258">
        <f t="shared" si="7"/>
        <v>0</v>
      </c>
      <c r="O37" s="260">
        <f t="shared" si="7"/>
        <v>0</v>
      </c>
      <c r="P37" s="261">
        <f>O37+G37</f>
        <v>25369</v>
      </c>
      <c r="R37" s="180"/>
      <c r="S37" s="183"/>
      <c r="T37" s="180"/>
    </row>
    <row r="38" spans="1:16" s="179" customFormat="1" ht="72">
      <c r="A38" s="188" t="s">
        <v>42</v>
      </c>
      <c r="B38" s="194" t="s">
        <v>43</v>
      </c>
      <c r="C38" s="190">
        <v>1020</v>
      </c>
      <c r="D38" s="190">
        <v>1020</v>
      </c>
      <c r="E38" s="190">
        <v>1020</v>
      </c>
      <c r="F38" s="195">
        <f>E38/D38*100</f>
        <v>100</v>
      </c>
      <c r="G38" s="192">
        <f>SUM(H38:N38)</f>
        <v>1020</v>
      </c>
      <c r="H38" s="192">
        <v>0</v>
      </c>
      <c r="I38" s="192">
        <v>1020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3">
        <v>0</v>
      </c>
      <c r="P38" s="178"/>
    </row>
    <row r="39" spans="1:21" s="179" customFormat="1" ht="44.25" customHeight="1">
      <c r="A39" s="188" t="s">
        <v>82</v>
      </c>
      <c r="B39" s="194" t="s">
        <v>18</v>
      </c>
      <c r="C39" s="190">
        <v>0</v>
      </c>
      <c r="D39" s="190">
        <v>12450</v>
      </c>
      <c r="E39" s="190">
        <v>12450</v>
      </c>
      <c r="F39" s="195">
        <f>E39/D39*100</f>
        <v>100</v>
      </c>
      <c r="G39" s="192">
        <f>SUM(H39:N39)</f>
        <v>12450</v>
      </c>
      <c r="H39" s="192">
        <v>1185</v>
      </c>
      <c r="I39" s="192">
        <v>4515</v>
      </c>
      <c r="J39" s="192">
        <v>0</v>
      </c>
      <c r="K39" s="192">
        <v>6750</v>
      </c>
      <c r="L39" s="192">
        <v>0</v>
      </c>
      <c r="M39" s="192">
        <v>0</v>
      </c>
      <c r="N39" s="192">
        <v>0</v>
      </c>
      <c r="O39" s="193">
        <v>0</v>
      </c>
      <c r="P39" s="178"/>
      <c r="S39" s="178"/>
      <c r="T39" s="182"/>
      <c r="U39" s="178"/>
    </row>
    <row r="40" spans="1:21" s="179" customFormat="1" ht="144.75" customHeight="1">
      <c r="A40" s="188" t="s">
        <v>83</v>
      </c>
      <c r="B40" s="194" t="s">
        <v>254</v>
      </c>
      <c r="C40" s="190">
        <v>0</v>
      </c>
      <c r="D40" s="190">
        <v>20381</v>
      </c>
      <c r="E40" s="190">
        <v>11899</v>
      </c>
      <c r="F40" s="195">
        <f>E40/D40*100</f>
        <v>58.38280751680487</v>
      </c>
      <c r="G40" s="192">
        <f>SUM(H40:N40)</f>
        <v>11899</v>
      </c>
      <c r="H40" s="192">
        <v>2308.49</v>
      </c>
      <c r="I40" s="192">
        <v>4340.51</v>
      </c>
      <c r="J40" s="192">
        <v>0</v>
      </c>
      <c r="K40" s="192">
        <v>5250</v>
      </c>
      <c r="L40" s="192">
        <v>0</v>
      </c>
      <c r="M40" s="192">
        <v>0</v>
      </c>
      <c r="N40" s="192">
        <v>0</v>
      </c>
      <c r="O40" s="193">
        <v>0</v>
      </c>
      <c r="P40" s="178"/>
      <c r="R40" s="182"/>
      <c r="S40" s="178"/>
      <c r="T40" s="182"/>
      <c r="U40" s="178"/>
    </row>
    <row r="41" spans="1:21" s="181" customFormat="1" ht="81.75" customHeight="1">
      <c r="A41" s="234" t="s">
        <v>388</v>
      </c>
      <c r="B41" s="226" t="s">
        <v>137</v>
      </c>
      <c r="C41" s="214">
        <f>SUM(C42:C45)</f>
        <v>295200</v>
      </c>
      <c r="D41" s="214">
        <f>SUM(D42:D45)</f>
        <v>286200</v>
      </c>
      <c r="E41" s="214">
        <f>SUM(E42:E45)</f>
        <v>273070.82</v>
      </c>
      <c r="F41" s="212">
        <f t="shared" si="0"/>
        <v>95.4125856044724</v>
      </c>
      <c r="G41" s="214">
        <f>SUM(G42:G45)</f>
        <v>200379.02000000002</v>
      </c>
      <c r="H41" s="214">
        <f aca="true" t="shared" si="8" ref="H41:O41">SUM(H42:H45)</f>
        <v>77937.24</v>
      </c>
      <c r="I41" s="214">
        <f t="shared" si="8"/>
        <v>107577.09</v>
      </c>
      <c r="J41" s="214">
        <f t="shared" si="8"/>
        <v>0</v>
      </c>
      <c r="K41" s="214">
        <f t="shared" si="8"/>
        <v>14864.69</v>
      </c>
      <c r="L41" s="214">
        <f t="shared" si="8"/>
        <v>0</v>
      </c>
      <c r="M41" s="214">
        <f t="shared" si="8"/>
        <v>0</v>
      </c>
      <c r="N41" s="214">
        <f t="shared" si="8"/>
        <v>0</v>
      </c>
      <c r="O41" s="215">
        <f t="shared" si="8"/>
        <v>72691.8</v>
      </c>
      <c r="P41" s="180">
        <f>O41+G41</f>
        <v>273070.82</v>
      </c>
      <c r="R41" s="183"/>
      <c r="S41" s="180"/>
      <c r="T41" s="183"/>
      <c r="U41" s="180"/>
    </row>
    <row r="42" spans="1:21" s="179" customFormat="1" ht="60" customHeight="1">
      <c r="A42" s="188" t="s">
        <v>389</v>
      </c>
      <c r="B42" s="194" t="s">
        <v>190</v>
      </c>
      <c r="C42" s="190">
        <v>4700</v>
      </c>
      <c r="D42" s="190">
        <v>4700</v>
      </c>
      <c r="E42" s="190">
        <v>3720</v>
      </c>
      <c r="F42" s="195">
        <f t="shared" si="0"/>
        <v>79.14893617021276</v>
      </c>
      <c r="G42" s="192">
        <f>SUM(H42:N42)</f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3">
        <v>3720</v>
      </c>
      <c r="P42" s="178"/>
      <c r="R42" s="182"/>
      <c r="S42" s="178"/>
      <c r="T42" s="182"/>
      <c r="U42" s="178"/>
    </row>
    <row r="43" spans="1:21" s="179" customFormat="1" ht="60" customHeight="1">
      <c r="A43" s="188" t="s">
        <v>390</v>
      </c>
      <c r="B43" s="194" t="s">
        <v>255</v>
      </c>
      <c r="C43" s="192">
        <v>0</v>
      </c>
      <c r="D43" s="192">
        <v>11000</v>
      </c>
      <c r="E43" s="192">
        <v>11000</v>
      </c>
      <c r="F43" s="191">
        <f>E43/D43*100</f>
        <v>100</v>
      </c>
      <c r="G43" s="192">
        <f>SUM(H43:N43)</f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3">
        <v>11000</v>
      </c>
      <c r="P43" s="178"/>
      <c r="R43" s="182"/>
      <c r="S43" s="178"/>
      <c r="T43" s="182"/>
      <c r="U43" s="178"/>
    </row>
    <row r="44" spans="1:21" s="179" customFormat="1" ht="60" customHeight="1">
      <c r="A44" s="188" t="s">
        <v>44</v>
      </c>
      <c r="B44" s="194" t="s">
        <v>45</v>
      </c>
      <c r="C44" s="192">
        <v>290500</v>
      </c>
      <c r="D44" s="192">
        <v>260500</v>
      </c>
      <c r="E44" s="192">
        <v>258350.82</v>
      </c>
      <c r="F44" s="191">
        <f t="shared" si="0"/>
        <v>99.17497888675624</v>
      </c>
      <c r="G44" s="192">
        <f>SUM(H44:N44)</f>
        <v>200379.02000000002</v>
      </c>
      <c r="H44" s="192">
        <v>77937.24</v>
      </c>
      <c r="I44" s="192">
        <v>107577.09</v>
      </c>
      <c r="J44" s="192">
        <v>0</v>
      </c>
      <c r="K44" s="192">
        <v>14864.69</v>
      </c>
      <c r="L44" s="192">
        <v>0</v>
      </c>
      <c r="M44" s="192">
        <v>0</v>
      </c>
      <c r="N44" s="192">
        <v>0</v>
      </c>
      <c r="O44" s="193">
        <v>57971.8</v>
      </c>
      <c r="P44" s="178">
        <f>O44+G44</f>
        <v>258350.82</v>
      </c>
      <c r="R44" s="182"/>
      <c r="S44" s="178"/>
      <c r="T44" s="182"/>
      <c r="U44" s="178"/>
    </row>
    <row r="45" spans="1:21" s="179" customFormat="1" ht="60" customHeight="1">
      <c r="A45" s="188" t="s">
        <v>256</v>
      </c>
      <c r="B45" s="194" t="s">
        <v>257</v>
      </c>
      <c r="C45" s="192">
        <v>0</v>
      </c>
      <c r="D45" s="192">
        <v>10000</v>
      </c>
      <c r="E45" s="192">
        <v>0</v>
      </c>
      <c r="F45" s="191">
        <f>E45/D45*100</f>
        <v>0</v>
      </c>
      <c r="G45" s="192">
        <f>SUM(H45:N45)</f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3">
        <v>0</v>
      </c>
      <c r="P45" s="178"/>
      <c r="R45" s="182"/>
      <c r="S45" s="178"/>
      <c r="T45" s="182"/>
      <c r="U45" s="178"/>
    </row>
    <row r="46" spans="1:21" s="263" customFormat="1" ht="195" customHeight="1">
      <c r="A46" s="234" t="s">
        <v>46</v>
      </c>
      <c r="B46" s="262" t="s">
        <v>470</v>
      </c>
      <c r="C46" s="258">
        <f>C47</f>
        <v>54700</v>
      </c>
      <c r="D46" s="258">
        <f>D47</f>
        <v>54700</v>
      </c>
      <c r="E46" s="258">
        <f>E47</f>
        <v>46406.72</v>
      </c>
      <c r="F46" s="259">
        <f>E46/D46*100</f>
        <v>84.83861060329068</v>
      </c>
      <c r="G46" s="258">
        <f>G47</f>
        <v>46406.72</v>
      </c>
      <c r="H46" s="258">
        <f aca="true" t="shared" si="9" ref="H46:O46">H47</f>
        <v>42045.2</v>
      </c>
      <c r="I46" s="258">
        <f t="shared" si="9"/>
        <v>4361.52</v>
      </c>
      <c r="J46" s="258">
        <f t="shared" si="9"/>
        <v>0</v>
      </c>
      <c r="K46" s="258">
        <f t="shared" si="9"/>
        <v>0</v>
      </c>
      <c r="L46" s="258">
        <f t="shared" si="9"/>
        <v>0</v>
      </c>
      <c r="M46" s="258">
        <f t="shared" si="9"/>
        <v>0</v>
      </c>
      <c r="N46" s="258">
        <f t="shared" si="9"/>
        <v>0</v>
      </c>
      <c r="O46" s="260">
        <f t="shared" si="9"/>
        <v>0</v>
      </c>
      <c r="P46" s="261">
        <f>O46+G46</f>
        <v>46406.72</v>
      </c>
      <c r="R46" s="264"/>
      <c r="S46" s="261"/>
      <c r="T46" s="264"/>
      <c r="U46" s="261"/>
    </row>
    <row r="47" spans="1:21" s="22" customFormat="1" ht="45">
      <c r="A47" s="67" t="s">
        <v>47</v>
      </c>
      <c r="B47" s="64" t="s">
        <v>260</v>
      </c>
      <c r="C47" s="66">
        <v>54700</v>
      </c>
      <c r="D47" s="66">
        <v>54700</v>
      </c>
      <c r="E47" s="66">
        <v>46406.72</v>
      </c>
      <c r="F47" s="107">
        <f>E47/D47*100</f>
        <v>84.83861060329068</v>
      </c>
      <c r="G47" s="65">
        <f>SUM(H47:N47)</f>
        <v>46406.72</v>
      </c>
      <c r="H47" s="65">
        <v>42045.2</v>
      </c>
      <c r="I47" s="65">
        <v>4361.52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8">
        <v>0</v>
      </c>
      <c r="P47" s="110"/>
      <c r="R47" s="151"/>
      <c r="S47" s="124"/>
      <c r="T47" s="151"/>
      <c r="U47" s="124"/>
    </row>
    <row r="48" spans="1:21" s="181" customFormat="1" ht="47.25" customHeight="1">
      <c r="A48" s="220" t="s">
        <v>391</v>
      </c>
      <c r="B48" s="221" t="s">
        <v>138</v>
      </c>
      <c r="C48" s="222">
        <f>SUM(C49)</f>
        <v>492100</v>
      </c>
      <c r="D48" s="222">
        <f>SUM(D49)</f>
        <v>492100</v>
      </c>
      <c r="E48" s="222">
        <f>SUM(E49)</f>
        <v>338168.03</v>
      </c>
      <c r="F48" s="212">
        <f t="shared" si="0"/>
        <v>68.71937207884577</v>
      </c>
      <c r="G48" s="223">
        <f>G49</f>
        <v>338168.03</v>
      </c>
      <c r="H48" s="223">
        <f aca="true" t="shared" si="10" ref="H48:O48">H49</f>
        <v>0</v>
      </c>
      <c r="I48" s="223">
        <f t="shared" si="10"/>
        <v>0</v>
      </c>
      <c r="J48" s="223">
        <f t="shared" si="10"/>
        <v>0</v>
      </c>
      <c r="K48" s="223">
        <f t="shared" si="10"/>
        <v>0</v>
      </c>
      <c r="L48" s="223">
        <f t="shared" si="10"/>
        <v>0</v>
      </c>
      <c r="M48" s="223">
        <f t="shared" si="10"/>
        <v>0</v>
      </c>
      <c r="N48" s="223">
        <f t="shared" si="10"/>
        <v>338168.03</v>
      </c>
      <c r="O48" s="224">
        <f t="shared" si="10"/>
        <v>0</v>
      </c>
      <c r="P48" s="180">
        <f>O48+G48</f>
        <v>338168.03</v>
      </c>
      <c r="R48" s="183"/>
      <c r="S48" s="180"/>
      <c r="T48" s="183"/>
      <c r="U48" s="180"/>
    </row>
    <row r="49" spans="1:21" s="179" customFormat="1" ht="90">
      <c r="A49" s="188" t="s">
        <v>392</v>
      </c>
      <c r="B49" s="194" t="s">
        <v>393</v>
      </c>
      <c r="C49" s="190">
        <v>492100</v>
      </c>
      <c r="D49" s="190">
        <v>492100</v>
      </c>
      <c r="E49" s="190">
        <v>338168.03</v>
      </c>
      <c r="F49" s="191">
        <f t="shared" si="0"/>
        <v>68.71937207884577</v>
      </c>
      <c r="G49" s="192">
        <f>SUM(H49:N49)</f>
        <v>338168.03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338168.03</v>
      </c>
      <c r="O49" s="193">
        <v>0</v>
      </c>
      <c r="P49" s="178"/>
      <c r="R49" s="182"/>
      <c r="T49" s="182"/>
      <c r="U49" s="178"/>
    </row>
    <row r="50" spans="1:21" s="181" customFormat="1" ht="36" customHeight="1">
      <c r="A50" s="240" t="s">
        <v>394</v>
      </c>
      <c r="B50" s="225" t="s">
        <v>358</v>
      </c>
      <c r="C50" s="222">
        <f>SUM(C51)</f>
        <v>90000</v>
      </c>
      <c r="D50" s="222">
        <f>SUM(D51)</f>
        <v>20000</v>
      </c>
      <c r="E50" s="222">
        <f>SUM(E51)</f>
        <v>0</v>
      </c>
      <c r="F50" s="212">
        <f t="shared" si="0"/>
        <v>0</v>
      </c>
      <c r="G50" s="223">
        <f>G51</f>
        <v>0</v>
      </c>
      <c r="H50" s="223">
        <f aca="true" t="shared" si="11" ref="H50:O50">H51</f>
        <v>0</v>
      </c>
      <c r="I50" s="223">
        <f t="shared" si="11"/>
        <v>0</v>
      </c>
      <c r="J50" s="223">
        <f t="shared" si="11"/>
        <v>0</v>
      </c>
      <c r="K50" s="223">
        <f t="shared" si="11"/>
        <v>0</v>
      </c>
      <c r="L50" s="223">
        <f t="shared" si="11"/>
        <v>0</v>
      </c>
      <c r="M50" s="223">
        <f t="shared" si="11"/>
        <v>0</v>
      </c>
      <c r="N50" s="223">
        <f t="shared" si="11"/>
        <v>0</v>
      </c>
      <c r="O50" s="224">
        <f t="shared" si="11"/>
        <v>0</v>
      </c>
      <c r="P50" s="180">
        <f>O50+G50</f>
        <v>0</v>
      </c>
      <c r="R50" s="183"/>
      <c r="T50" s="183"/>
      <c r="U50" s="180"/>
    </row>
    <row r="51" spans="1:21" s="179" customFormat="1" ht="33" customHeight="1">
      <c r="A51" s="188" t="s">
        <v>395</v>
      </c>
      <c r="B51" s="194" t="s">
        <v>396</v>
      </c>
      <c r="C51" s="190">
        <v>90000</v>
      </c>
      <c r="D51" s="190">
        <v>20000</v>
      </c>
      <c r="E51" s="190">
        <v>0</v>
      </c>
      <c r="F51" s="191">
        <f t="shared" si="0"/>
        <v>0</v>
      </c>
      <c r="G51" s="192">
        <f>SUM(H51:N51)</f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3">
        <v>0</v>
      </c>
      <c r="P51" s="178"/>
      <c r="R51" s="182"/>
      <c r="T51" s="182"/>
      <c r="U51" s="178"/>
    </row>
    <row r="52" spans="1:21" s="181" customFormat="1" ht="46.5" customHeight="1">
      <c r="A52" s="234" t="s">
        <v>397</v>
      </c>
      <c r="B52" s="216" t="s">
        <v>361</v>
      </c>
      <c r="C52" s="214">
        <f>SUM(C53:C61)</f>
        <v>6807830</v>
      </c>
      <c r="D52" s="214">
        <f>SUM(D53:D61)</f>
        <v>6697106</v>
      </c>
      <c r="E52" s="214">
        <f>SUM(E53:E61)</f>
        <v>6430804.37</v>
      </c>
      <c r="F52" s="212">
        <f t="shared" si="0"/>
        <v>96.0236312520662</v>
      </c>
      <c r="G52" s="214">
        <f>SUM(G53:G61)</f>
        <v>6281527.18</v>
      </c>
      <c r="H52" s="214">
        <f aca="true" t="shared" si="12" ref="H52:O52">SUM(H53:H61)</f>
        <v>4362059.19</v>
      </c>
      <c r="I52" s="214">
        <f t="shared" si="12"/>
        <v>1601614.72</v>
      </c>
      <c r="J52" s="214">
        <f t="shared" si="12"/>
        <v>68240</v>
      </c>
      <c r="K52" s="214">
        <f>SUM(K53:K61)</f>
        <v>249613.26999999996</v>
      </c>
      <c r="L52" s="214">
        <f>SUM(L53:L61)</f>
        <v>0</v>
      </c>
      <c r="M52" s="214">
        <f t="shared" si="12"/>
        <v>0</v>
      </c>
      <c r="N52" s="214">
        <f t="shared" si="12"/>
        <v>0</v>
      </c>
      <c r="O52" s="215">
        <f t="shared" si="12"/>
        <v>149277.19</v>
      </c>
      <c r="P52" s="180">
        <f aca="true" t="shared" si="13" ref="P52:P62">O52+G52</f>
        <v>6430804.37</v>
      </c>
      <c r="R52" s="183"/>
      <c r="T52" s="183"/>
      <c r="U52" s="180"/>
    </row>
    <row r="53" spans="1:21" s="179" customFormat="1" ht="30.75" customHeight="1">
      <c r="A53" s="188" t="s">
        <v>48</v>
      </c>
      <c r="B53" s="194" t="s">
        <v>492</v>
      </c>
      <c r="C53" s="190">
        <v>3657340</v>
      </c>
      <c r="D53" s="190">
        <v>3550608</v>
      </c>
      <c r="E53" s="190">
        <v>3520943.22</v>
      </c>
      <c r="F53" s="191">
        <f t="shared" si="0"/>
        <v>99.1645154857985</v>
      </c>
      <c r="G53" s="192">
        <f aca="true" t="shared" si="14" ref="G53:G61">SUM(H53:N53)</f>
        <v>3500203.22</v>
      </c>
      <c r="H53" s="190">
        <v>2499008.62</v>
      </c>
      <c r="I53" s="190">
        <v>860253.77</v>
      </c>
      <c r="J53" s="190">
        <v>0</v>
      </c>
      <c r="K53" s="190">
        <v>140940.83</v>
      </c>
      <c r="L53" s="190">
        <v>0</v>
      </c>
      <c r="M53" s="190">
        <v>0</v>
      </c>
      <c r="N53" s="190">
        <v>0</v>
      </c>
      <c r="O53" s="193">
        <v>20740</v>
      </c>
      <c r="P53" s="178">
        <f t="shared" si="13"/>
        <v>3520943.22</v>
      </c>
      <c r="R53" s="182"/>
      <c r="T53" s="182"/>
      <c r="U53" s="178"/>
    </row>
    <row r="54" spans="1:21" s="179" customFormat="1" ht="69.75" customHeight="1">
      <c r="A54" s="188" t="s">
        <v>49</v>
      </c>
      <c r="B54" s="194" t="s">
        <v>50</v>
      </c>
      <c r="C54" s="190">
        <v>281090</v>
      </c>
      <c r="D54" s="190">
        <v>287869</v>
      </c>
      <c r="E54" s="190">
        <v>287323.23</v>
      </c>
      <c r="F54" s="191">
        <f t="shared" si="0"/>
        <v>99.81041029079198</v>
      </c>
      <c r="G54" s="192">
        <f t="shared" si="14"/>
        <v>287323.23</v>
      </c>
      <c r="H54" s="190">
        <v>220892.66</v>
      </c>
      <c r="I54" s="190">
        <v>49891.38</v>
      </c>
      <c r="J54" s="190">
        <v>0</v>
      </c>
      <c r="K54" s="190">
        <v>16539.19</v>
      </c>
      <c r="L54" s="190">
        <v>0</v>
      </c>
      <c r="M54" s="190">
        <v>0</v>
      </c>
      <c r="N54" s="190">
        <v>0</v>
      </c>
      <c r="O54" s="193">
        <v>0</v>
      </c>
      <c r="P54" s="178">
        <f t="shared" si="13"/>
        <v>287323.23</v>
      </c>
      <c r="R54" s="182"/>
      <c r="T54" s="182"/>
      <c r="U54" s="178"/>
    </row>
    <row r="55" spans="1:21" s="179" customFormat="1" ht="33.75" customHeight="1">
      <c r="A55" s="188" t="s">
        <v>51</v>
      </c>
      <c r="B55" s="194" t="s">
        <v>261</v>
      </c>
      <c r="C55" s="190">
        <v>476470</v>
      </c>
      <c r="D55" s="190">
        <v>530650</v>
      </c>
      <c r="E55" s="190">
        <v>337176.68</v>
      </c>
      <c r="F55" s="191">
        <f t="shared" si="0"/>
        <v>63.54031470837652</v>
      </c>
      <c r="G55" s="192">
        <f t="shared" si="14"/>
        <v>229379.49000000002</v>
      </c>
      <c r="H55" s="190">
        <v>177141.39</v>
      </c>
      <c r="I55" s="190">
        <v>42845.48</v>
      </c>
      <c r="J55" s="190">
        <v>0</v>
      </c>
      <c r="K55" s="190">
        <v>9392.62</v>
      </c>
      <c r="L55" s="190">
        <v>0</v>
      </c>
      <c r="M55" s="190">
        <v>0</v>
      </c>
      <c r="N55" s="190">
        <v>0</v>
      </c>
      <c r="O55" s="193">
        <v>107797.19</v>
      </c>
      <c r="P55" s="178">
        <f t="shared" si="13"/>
        <v>337176.68000000005</v>
      </c>
      <c r="R55" s="182"/>
      <c r="T55" s="182"/>
      <c r="U55" s="178"/>
    </row>
    <row r="56" spans="1:21" s="179" customFormat="1" ht="30" customHeight="1">
      <c r="A56" s="188" t="s">
        <v>52</v>
      </c>
      <c r="B56" s="194" t="s">
        <v>53</v>
      </c>
      <c r="C56" s="190">
        <v>1752500</v>
      </c>
      <c r="D56" s="190">
        <v>1737126</v>
      </c>
      <c r="E56" s="190">
        <v>1695220.14</v>
      </c>
      <c r="F56" s="191">
        <f t="shared" si="0"/>
        <v>97.58763267604077</v>
      </c>
      <c r="G56" s="192">
        <f t="shared" si="14"/>
        <v>1674480.14</v>
      </c>
      <c r="H56" s="190">
        <v>1225820.4</v>
      </c>
      <c r="I56" s="190">
        <v>370774.85</v>
      </c>
      <c r="J56" s="190">
        <v>0</v>
      </c>
      <c r="K56" s="190">
        <v>77884.89</v>
      </c>
      <c r="L56" s="190">
        <v>0</v>
      </c>
      <c r="M56" s="190">
        <v>0</v>
      </c>
      <c r="N56" s="190">
        <v>0</v>
      </c>
      <c r="O56" s="193">
        <v>20740</v>
      </c>
      <c r="P56" s="178">
        <f t="shared" si="13"/>
        <v>1695220.14</v>
      </c>
      <c r="R56" s="182"/>
      <c r="T56" s="182"/>
      <c r="U56" s="178"/>
    </row>
    <row r="57" spans="1:21" s="179" customFormat="1" ht="48.75" customHeight="1">
      <c r="A57" s="188" t="s">
        <v>54</v>
      </c>
      <c r="B57" s="194" t="s">
        <v>55</v>
      </c>
      <c r="C57" s="190">
        <v>307250</v>
      </c>
      <c r="D57" s="190">
        <v>267769</v>
      </c>
      <c r="E57" s="190">
        <v>267439.68</v>
      </c>
      <c r="F57" s="191">
        <f t="shared" si="0"/>
        <v>99.8770133958748</v>
      </c>
      <c r="G57" s="192">
        <f t="shared" si="14"/>
        <v>267439.68</v>
      </c>
      <c r="H57" s="190">
        <v>44264.58</v>
      </c>
      <c r="I57" s="190">
        <v>154834.1</v>
      </c>
      <c r="J57" s="190">
        <v>68240</v>
      </c>
      <c r="K57" s="190">
        <v>101</v>
      </c>
      <c r="L57" s="190">
        <v>0</v>
      </c>
      <c r="M57" s="190">
        <v>0</v>
      </c>
      <c r="N57" s="190">
        <v>0</v>
      </c>
      <c r="O57" s="193">
        <v>0</v>
      </c>
      <c r="P57" s="178">
        <f t="shared" si="13"/>
        <v>267439.68</v>
      </c>
      <c r="R57" s="182"/>
      <c r="U57" s="178"/>
    </row>
    <row r="58" spans="1:18" s="179" customFormat="1" ht="35.25" customHeight="1">
      <c r="A58" s="188" t="s">
        <v>398</v>
      </c>
      <c r="B58" s="194" t="s">
        <v>362</v>
      </c>
      <c r="C58" s="190">
        <v>97620</v>
      </c>
      <c r="D58" s="190">
        <v>91458</v>
      </c>
      <c r="E58" s="190">
        <v>91451.72</v>
      </c>
      <c r="F58" s="191">
        <f t="shared" si="0"/>
        <v>99.9931334601675</v>
      </c>
      <c r="G58" s="192">
        <f t="shared" si="14"/>
        <v>91451.72</v>
      </c>
      <c r="H58" s="190">
        <v>79044.69</v>
      </c>
      <c r="I58" s="190">
        <v>9557.91</v>
      </c>
      <c r="J58" s="190">
        <v>0</v>
      </c>
      <c r="K58" s="190">
        <v>2849.12</v>
      </c>
      <c r="L58" s="190">
        <v>0</v>
      </c>
      <c r="M58" s="190">
        <v>0</v>
      </c>
      <c r="N58" s="190">
        <v>0</v>
      </c>
      <c r="O58" s="193">
        <v>0</v>
      </c>
      <c r="P58" s="178">
        <f t="shared" si="13"/>
        <v>91451.72</v>
      </c>
      <c r="R58" s="182"/>
    </row>
    <row r="59" spans="1:16" s="179" customFormat="1" ht="65.25" customHeight="1">
      <c r="A59" s="188" t="s">
        <v>399</v>
      </c>
      <c r="B59" s="194" t="s">
        <v>400</v>
      </c>
      <c r="C59" s="190">
        <v>29330</v>
      </c>
      <c r="D59" s="190">
        <v>29247</v>
      </c>
      <c r="E59" s="190">
        <v>29245.03</v>
      </c>
      <c r="F59" s="191">
        <f t="shared" si="0"/>
        <v>99.99326426642048</v>
      </c>
      <c r="G59" s="192">
        <f t="shared" si="14"/>
        <v>29245.03</v>
      </c>
      <c r="H59" s="190">
        <v>0</v>
      </c>
      <c r="I59" s="190">
        <v>29245.03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3">
        <v>0</v>
      </c>
      <c r="P59" s="178">
        <f t="shared" si="13"/>
        <v>29245.03</v>
      </c>
    </row>
    <row r="60" spans="1:16" s="179" customFormat="1" ht="33" customHeight="1">
      <c r="A60" s="188" t="s">
        <v>416</v>
      </c>
      <c r="B60" s="194" t="s">
        <v>412</v>
      </c>
      <c r="C60" s="190">
        <v>160370</v>
      </c>
      <c r="D60" s="190">
        <v>155693</v>
      </c>
      <c r="E60" s="190">
        <v>155644.67</v>
      </c>
      <c r="F60" s="191">
        <f t="shared" si="0"/>
        <v>99.96895814198456</v>
      </c>
      <c r="G60" s="192">
        <f t="shared" si="14"/>
        <v>155644.66999999998</v>
      </c>
      <c r="H60" s="190">
        <v>114486.85</v>
      </c>
      <c r="I60" s="190">
        <v>39252.2</v>
      </c>
      <c r="J60" s="190">
        <v>0</v>
      </c>
      <c r="K60" s="190">
        <v>1905.62</v>
      </c>
      <c r="L60" s="190">
        <v>0</v>
      </c>
      <c r="M60" s="190">
        <v>0</v>
      </c>
      <c r="N60" s="190">
        <v>0</v>
      </c>
      <c r="O60" s="193">
        <v>0</v>
      </c>
      <c r="P60" s="178">
        <f t="shared" si="13"/>
        <v>155644.66999999998</v>
      </c>
    </row>
    <row r="61" spans="1:16" s="179" customFormat="1" ht="32.25" customHeight="1">
      <c r="A61" s="196">
        <v>80195</v>
      </c>
      <c r="B61" s="194" t="s">
        <v>331</v>
      </c>
      <c r="C61" s="190">
        <v>45860</v>
      </c>
      <c r="D61" s="190">
        <v>46686</v>
      </c>
      <c r="E61" s="190">
        <v>46360</v>
      </c>
      <c r="F61" s="191">
        <f t="shared" si="0"/>
        <v>99.30171785974382</v>
      </c>
      <c r="G61" s="192">
        <f t="shared" si="14"/>
        <v>46360</v>
      </c>
      <c r="H61" s="190">
        <v>1400</v>
      </c>
      <c r="I61" s="190">
        <v>44960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93">
        <v>0</v>
      </c>
      <c r="P61" s="178">
        <f t="shared" si="13"/>
        <v>46360</v>
      </c>
    </row>
    <row r="62" spans="1:16" s="181" customFormat="1" ht="36" customHeight="1">
      <c r="A62" s="231">
        <v>851</v>
      </c>
      <c r="B62" s="226" t="s">
        <v>139</v>
      </c>
      <c r="C62" s="214">
        <f aca="true" t="shared" si="15" ref="C62:O62">SUM(C63:C64)</f>
        <v>84000</v>
      </c>
      <c r="D62" s="214">
        <f>SUM(D63:D64)</f>
        <v>93300</v>
      </c>
      <c r="E62" s="214">
        <f>SUM(E63:E64)</f>
        <v>90965.79000000001</v>
      </c>
      <c r="F62" s="212">
        <f t="shared" si="0"/>
        <v>97.49816720257236</v>
      </c>
      <c r="G62" s="214">
        <f>SUM(G63:G64)</f>
        <v>90965.79</v>
      </c>
      <c r="H62" s="214">
        <f t="shared" si="15"/>
        <v>10560</v>
      </c>
      <c r="I62" s="214">
        <f t="shared" si="15"/>
        <v>45405.79</v>
      </c>
      <c r="J62" s="214">
        <f t="shared" si="15"/>
        <v>35000</v>
      </c>
      <c r="K62" s="214">
        <f t="shared" si="15"/>
        <v>0</v>
      </c>
      <c r="L62" s="214">
        <f t="shared" si="15"/>
        <v>0</v>
      </c>
      <c r="M62" s="214">
        <f t="shared" si="15"/>
        <v>0</v>
      </c>
      <c r="N62" s="214">
        <f t="shared" si="15"/>
        <v>0</v>
      </c>
      <c r="O62" s="215">
        <f t="shared" si="15"/>
        <v>0</v>
      </c>
      <c r="P62" s="180">
        <f t="shared" si="13"/>
        <v>90965.79</v>
      </c>
    </row>
    <row r="63" spans="1:16" s="179" customFormat="1" ht="42.75" customHeight="1">
      <c r="A63" s="197">
        <v>85153</v>
      </c>
      <c r="B63" s="189" t="s">
        <v>56</v>
      </c>
      <c r="C63" s="198">
        <v>4000</v>
      </c>
      <c r="D63" s="198">
        <v>4000</v>
      </c>
      <c r="E63" s="198">
        <v>3739.8</v>
      </c>
      <c r="F63" s="191">
        <f t="shared" si="0"/>
        <v>93.495</v>
      </c>
      <c r="G63" s="192">
        <f>SUM(H63:N63)</f>
        <v>3739.8</v>
      </c>
      <c r="H63" s="198">
        <v>0</v>
      </c>
      <c r="I63" s="198">
        <v>3739.8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9">
        <v>0</v>
      </c>
      <c r="P63" s="178"/>
    </row>
    <row r="64" spans="1:16" s="179" customFormat="1" ht="42.75" customHeight="1">
      <c r="A64" s="188" t="s">
        <v>57</v>
      </c>
      <c r="B64" s="194" t="s">
        <v>58</v>
      </c>
      <c r="C64" s="190">
        <v>80000</v>
      </c>
      <c r="D64" s="190">
        <v>89300</v>
      </c>
      <c r="E64" s="190">
        <v>87225.99</v>
      </c>
      <c r="F64" s="191">
        <f t="shared" si="0"/>
        <v>97.6774804031355</v>
      </c>
      <c r="G64" s="192">
        <f>SUM(H64:N64)</f>
        <v>87225.98999999999</v>
      </c>
      <c r="H64" s="190">
        <v>10560</v>
      </c>
      <c r="I64" s="190">
        <v>41665.99</v>
      </c>
      <c r="J64" s="190">
        <v>35000</v>
      </c>
      <c r="K64" s="190">
        <v>0</v>
      </c>
      <c r="L64" s="190">
        <v>0</v>
      </c>
      <c r="M64" s="190">
        <v>0</v>
      </c>
      <c r="N64" s="190">
        <v>0</v>
      </c>
      <c r="O64" s="193">
        <v>0</v>
      </c>
      <c r="P64" s="178"/>
    </row>
    <row r="65" spans="1:16" s="181" customFormat="1" ht="37.5" customHeight="1">
      <c r="A65" s="231">
        <v>852</v>
      </c>
      <c r="B65" s="227" t="s">
        <v>365</v>
      </c>
      <c r="C65" s="214">
        <f>SUM(C66:C73)</f>
        <v>2839690</v>
      </c>
      <c r="D65" s="214">
        <f>SUM(D66:D73)</f>
        <v>2993671</v>
      </c>
      <c r="E65" s="214">
        <f>SUM(E66:E73)</f>
        <v>2926925.29</v>
      </c>
      <c r="F65" s="212">
        <f t="shared" si="0"/>
        <v>97.77043937025812</v>
      </c>
      <c r="G65" s="214">
        <f aca="true" t="shared" si="16" ref="G65:O65">SUM(G66:G73)</f>
        <v>2926925.29</v>
      </c>
      <c r="H65" s="214">
        <f t="shared" si="16"/>
        <v>331214.07999999996</v>
      </c>
      <c r="I65" s="214">
        <f t="shared" si="16"/>
        <v>243092.06999999998</v>
      </c>
      <c r="J65" s="214">
        <f t="shared" si="16"/>
        <v>0</v>
      </c>
      <c r="K65" s="214">
        <f t="shared" si="16"/>
        <v>2352619.14</v>
      </c>
      <c r="L65" s="214">
        <f t="shared" si="16"/>
        <v>0</v>
      </c>
      <c r="M65" s="214">
        <f t="shared" si="16"/>
        <v>0</v>
      </c>
      <c r="N65" s="214">
        <f t="shared" si="16"/>
        <v>0</v>
      </c>
      <c r="O65" s="215">
        <f t="shared" si="16"/>
        <v>0</v>
      </c>
      <c r="P65" s="180">
        <f aca="true" t="shared" si="17" ref="P65:P74">O65+G65</f>
        <v>2926925.29</v>
      </c>
    </row>
    <row r="66" spans="1:16" s="179" customFormat="1" ht="51.75" customHeight="1">
      <c r="A66" s="188" t="s">
        <v>401</v>
      </c>
      <c r="B66" s="194" t="s">
        <v>370</v>
      </c>
      <c r="C66" s="190">
        <v>120000</v>
      </c>
      <c r="D66" s="190">
        <v>151900</v>
      </c>
      <c r="E66" s="190">
        <v>151895.3</v>
      </c>
      <c r="F66" s="191">
        <f t="shared" si="0"/>
        <v>99.99690585911783</v>
      </c>
      <c r="G66" s="192">
        <f aca="true" t="shared" si="18" ref="G66:G73">SUM(H66:N66)</f>
        <v>151895.3</v>
      </c>
      <c r="H66" s="190">
        <v>0</v>
      </c>
      <c r="I66" s="190">
        <v>151895.3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3">
        <v>0</v>
      </c>
      <c r="P66" s="178">
        <f t="shared" si="17"/>
        <v>151895.3</v>
      </c>
    </row>
    <row r="67" spans="1:16" s="179" customFormat="1" ht="156" customHeight="1">
      <c r="A67" s="196">
        <v>85212</v>
      </c>
      <c r="B67" s="432" t="s">
        <v>0</v>
      </c>
      <c r="C67" s="190">
        <v>1740000</v>
      </c>
      <c r="D67" s="190">
        <v>1740300</v>
      </c>
      <c r="E67" s="190">
        <v>1716544.76</v>
      </c>
      <c r="F67" s="191">
        <f t="shared" si="0"/>
        <v>98.6349916681032</v>
      </c>
      <c r="G67" s="192">
        <f t="shared" si="18"/>
        <v>1716544.76</v>
      </c>
      <c r="H67" s="190">
        <v>54496.85</v>
      </c>
      <c r="I67" s="190">
        <v>15815.56</v>
      </c>
      <c r="J67" s="190">
        <v>0</v>
      </c>
      <c r="K67" s="190">
        <v>1646232.35</v>
      </c>
      <c r="L67" s="190">
        <v>0</v>
      </c>
      <c r="M67" s="190">
        <v>0</v>
      </c>
      <c r="N67" s="190">
        <v>0</v>
      </c>
      <c r="O67" s="193">
        <v>0</v>
      </c>
      <c r="P67" s="178">
        <f t="shared" si="17"/>
        <v>1716544.76</v>
      </c>
    </row>
    <row r="68" spans="1:17" s="179" customFormat="1" ht="198">
      <c r="A68" s="196">
        <v>85213</v>
      </c>
      <c r="B68" s="194" t="s">
        <v>59</v>
      </c>
      <c r="C68" s="190">
        <v>18000</v>
      </c>
      <c r="D68" s="190">
        <v>19202</v>
      </c>
      <c r="E68" s="190">
        <v>18988</v>
      </c>
      <c r="F68" s="191">
        <f>E68/D68*100</f>
        <v>98.88553275700448</v>
      </c>
      <c r="G68" s="192">
        <f t="shared" si="18"/>
        <v>18988</v>
      </c>
      <c r="H68" s="190">
        <v>0</v>
      </c>
      <c r="I68" s="190">
        <v>18988</v>
      </c>
      <c r="J68" s="190">
        <v>0</v>
      </c>
      <c r="K68" s="190">
        <v>0</v>
      </c>
      <c r="L68" s="190">
        <v>0</v>
      </c>
      <c r="M68" s="190">
        <v>0</v>
      </c>
      <c r="N68" s="190">
        <v>0</v>
      </c>
      <c r="O68" s="193">
        <v>0</v>
      </c>
      <c r="P68" s="178">
        <f t="shared" si="17"/>
        <v>18988</v>
      </c>
      <c r="Q68" s="182"/>
    </row>
    <row r="69" spans="1:17" s="179" customFormat="1" ht="81.75" customHeight="1">
      <c r="A69" s="196">
        <v>85214</v>
      </c>
      <c r="B69" s="194" t="s">
        <v>5</v>
      </c>
      <c r="C69" s="190">
        <v>295000</v>
      </c>
      <c r="D69" s="190">
        <v>275470</v>
      </c>
      <c r="E69" s="190">
        <v>239495.46</v>
      </c>
      <c r="F69" s="191">
        <f>E69/D69*100</f>
        <v>86.94066867535484</v>
      </c>
      <c r="G69" s="192">
        <f t="shared" si="18"/>
        <v>239495.46</v>
      </c>
      <c r="H69" s="190">
        <v>0</v>
      </c>
      <c r="I69" s="190">
        <v>0</v>
      </c>
      <c r="J69" s="190">
        <v>0</v>
      </c>
      <c r="K69" s="190">
        <v>239495.46</v>
      </c>
      <c r="L69" s="190">
        <v>0</v>
      </c>
      <c r="M69" s="190">
        <v>0</v>
      </c>
      <c r="N69" s="190">
        <v>0</v>
      </c>
      <c r="O69" s="193">
        <v>0</v>
      </c>
      <c r="P69" s="178">
        <f t="shared" si="17"/>
        <v>239495.46</v>
      </c>
      <c r="Q69" s="182"/>
    </row>
    <row r="70" spans="1:20" s="179" customFormat="1" ht="36" customHeight="1">
      <c r="A70" s="196">
        <v>85215</v>
      </c>
      <c r="B70" s="194" t="s">
        <v>60</v>
      </c>
      <c r="C70" s="190">
        <v>130000</v>
      </c>
      <c r="D70" s="190">
        <v>122721</v>
      </c>
      <c r="E70" s="190">
        <v>121125.28</v>
      </c>
      <c r="F70" s="191">
        <f>E70/D70*100</f>
        <v>98.69971724480733</v>
      </c>
      <c r="G70" s="192">
        <f t="shared" si="18"/>
        <v>121125.28</v>
      </c>
      <c r="H70" s="190">
        <v>0</v>
      </c>
      <c r="I70" s="190">
        <v>0</v>
      </c>
      <c r="J70" s="190">
        <v>0</v>
      </c>
      <c r="K70" s="190">
        <v>121125.28</v>
      </c>
      <c r="L70" s="190">
        <v>0</v>
      </c>
      <c r="M70" s="190">
        <v>0</v>
      </c>
      <c r="N70" s="190">
        <v>0</v>
      </c>
      <c r="O70" s="193">
        <v>0</v>
      </c>
      <c r="P70" s="178">
        <f t="shared" si="17"/>
        <v>121125.28</v>
      </c>
      <c r="Q70" s="182"/>
      <c r="R70" s="178"/>
      <c r="T70" s="178"/>
    </row>
    <row r="71" spans="1:20" s="179" customFormat="1" ht="39" customHeight="1">
      <c r="A71" s="196">
        <v>85216</v>
      </c>
      <c r="B71" s="194" t="s">
        <v>6</v>
      </c>
      <c r="C71" s="190">
        <v>112000</v>
      </c>
      <c r="D71" s="190">
        <v>152099</v>
      </c>
      <c r="E71" s="190">
        <v>152099</v>
      </c>
      <c r="F71" s="191">
        <f t="shared" si="0"/>
        <v>100</v>
      </c>
      <c r="G71" s="192">
        <f t="shared" si="18"/>
        <v>152099</v>
      </c>
      <c r="H71" s="190">
        <v>0</v>
      </c>
      <c r="I71" s="190">
        <v>0</v>
      </c>
      <c r="J71" s="190">
        <v>0</v>
      </c>
      <c r="K71" s="190">
        <v>152099</v>
      </c>
      <c r="L71" s="190">
        <v>0</v>
      </c>
      <c r="M71" s="190">
        <v>0</v>
      </c>
      <c r="N71" s="190">
        <v>0</v>
      </c>
      <c r="O71" s="193">
        <v>0</v>
      </c>
      <c r="P71" s="178">
        <f t="shared" si="17"/>
        <v>152099</v>
      </c>
      <c r="Q71" s="182"/>
      <c r="R71" s="178"/>
      <c r="T71" s="178"/>
    </row>
    <row r="72" spans="1:20" s="179" customFormat="1" ht="47.25" customHeight="1">
      <c r="A72" s="196">
        <v>85219</v>
      </c>
      <c r="B72" s="194" t="s">
        <v>7</v>
      </c>
      <c r="C72" s="190">
        <v>318170</v>
      </c>
      <c r="D72" s="190">
        <v>339633</v>
      </c>
      <c r="E72" s="190">
        <v>334553.18</v>
      </c>
      <c r="F72" s="191">
        <f t="shared" si="0"/>
        <v>98.50432084043659</v>
      </c>
      <c r="G72" s="192">
        <f t="shared" si="18"/>
        <v>334553.18</v>
      </c>
      <c r="H72" s="190">
        <v>276717.23</v>
      </c>
      <c r="I72" s="190">
        <v>56393.21</v>
      </c>
      <c r="J72" s="190">
        <v>0</v>
      </c>
      <c r="K72" s="190">
        <v>1442.74</v>
      </c>
      <c r="L72" s="190">
        <v>0</v>
      </c>
      <c r="M72" s="190">
        <v>0</v>
      </c>
      <c r="N72" s="190">
        <v>0</v>
      </c>
      <c r="O72" s="193">
        <v>0</v>
      </c>
      <c r="P72" s="178">
        <f t="shared" si="17"/>
        <v>334553.18</v>
      </c>
      <c r="Q72" s="182"/>
      <c r="R72" s="178"/>
      <c r="T72" s="178"/>
    </row>
    <row r="73" spans="1:20" s="179" customFormat="1" ht="45.75" customHeight="1">
      <c r="A73" s="196">
        <v>85295</v>
      </c>
      <c r="B73" s="194" t="s">
        <v>331</v>
      </c>
      <c r="C73" s="190">
        <v>106520</v>
      </c>
      <c r="D73" s="190">
        <v>192346</v>
      </c>
      <c r="E73" s="190">
        <v>192224.31</v>
      </c>
      <c r="F73" s="195">
        <f t="shared" si="0"/>
        <v>99.93673380262652</v>
      </c>
      <c r="G73" s="192">
        <f t="shared" si="18"/>
        <v>192224.31</v>
      </c>
      <c r="H73" s="190">
        <v>0</v>
      </c>
      <c r="I73" s="190">
        <v>0</v>
      </c>
      <c r="J73" s="190">
        <v>0</v>
      </c>
      <c r="K73" s="190">
        <v>192224.31</v>
      </c>
      <c r="L73" s="190">
        <v>0</v>
      </c>
      <c r="M73" s="190">
        <v>0</v>
      </c>
      <c r="N73" s="190">
        <v>0</v>
      </c>
      <c r="O73" s="193">
        <v>0</v>
      </c>
      <c r="P73" s="178">
        <f t="shared" si="17"/>
        <v>192224.31</v>
      </c>
      <c r="Q73" s="182"/>
      <c r="R73" s="178"/>
      <c r="T73" s="178"/>
    </row>
    <row r="74" spans="1:20" s="181" customFormat="1" ht="75">
      <c r="A74" s="231">
        <v>853</v>
      </c>
      <c r="B74" s="228" t="s">
        <v>371</v>
      </c>
      <c r="C74" s="214">
        <f>SUM(C75:C75)</f>
        <v>86064.43</v>
      </c>
      <c r="D74" s="214">
        <f>SUM(D75:D75)</f>
        <v>635796.2</v>
      </c>
      <c r="E74" s="214">
        <f>SUM(E75:E75)</f>
        <v>531425.05</v>
      </c>
      <c r="F74" s="212">
        <f t="shared" si="0"/>
        <v>83.58418153490067</v>
      </c>
      <c r="G74" s="214">
        <f>G75</f>
        <v>531425.05</v>
      </c>
      <c r="H74" s="214">
        <f aca="true" t="shared" si="19" ref="H74:O74">H75</f>
        <v>0</v>
      </c>
      <c r="I74" s="214">
        <f t="shared" si="19"/>
        <v>0</v>
      </c>
      <c r="J74" s="214">
        <f t="shared" si="19"/>
        <v>0</v>
      </c>
      <c r="K74" s="214">
        <f t="shared" si="19"/>
        <v>0</v>
      </c>
      <c r="L74" s="214">
        <f t="shared" si="19"/>
        <v>531425.05</v>
      </c>
      <c r="M74" s="214">
        <f t="shared" si="19"/>
        <v>0</v>
      </c>
      <c r="N74" s="214">
        <f t="shared" si="19"/>
        <v>0</v>
      </c>
      <c r="O74" s="215">
        <f t="shared" si="19"/>
        <v>0</v>
      </c>
      <c r="P74" s="180">
        <f t="shared" si="17"/>
        <v>531425.05</v>
      </c>
      <c r="Q74" s="183"/>
      <c r="R74" s="180"/>
      <c r="T74" s="180"/>
    </row>
    <row r="75" spans="1:20" s="179" customFormat="1" ht="35.25" customHeight="1">
      <c r="A75" s="188" t="s">
        <v>429</v>
      </c>
      <c r="B75" s="194" t="s">
        <v>331</v>
      </c>
      <c r="C75" s="190">
        <v>86064.43</v>
      </c>
      <c r="D75" s="190">
        <v>635796.2</v>
      </c>
      <c r="E75" s="190">
        <v>531425.05</v>
      </c>
      <c r="F75" s="191">
        <f t="shared" si="0"/>
        <v>83.58418153490067</v>
      </c>
      <c r="G75" s="192">
        <f>SUM(H75:N75)</f>
        <v>531425.05</v>
      </c>
      <c r="H75" s="190">
        <v>0</v>
      </c>
      <c r="I75" s="190">
        <v>0</v>
      </c>
      <c r="J75" s="190">
        <v>0</v>
      </c>
      <c r="K75" s="190">
        <v>0</v>
      </c>
      <c r="L75" s="190">
        <v>531425.05</v>
      </c>
      <c r="M75" s="190">
        <v>0</v>
      </c>
      <c r="N75" s="190">
        <v>0</v>
      </c>
      <c r="O75" s="193">
        <v>0</v>
      </c>
      <c r="P75" s="178"/>
      <c r="Q75" s="182"/>
      <c r="R75" s="178"/>
      <c r="T75" s="178"/>
    </row>
    <row r="76" spans="1:20" s="181" customFormat="1" ht="66" customHeight="1">
      <c r="A76" s="231">
        <v>854</v>
      </c>
      <c r="B76" s="229" t="s">
        <v>125</v>
      </c>
      <c r="C76" s="214">
        <f>SUM(C77:C79)</f>
        <v>136780</v>
      </c>
      <c r="D76" s="214">
        <f>SUM(D77:D79)</f>
        <v>283802</v>
      </c>
      <c r="E76" s="214">
        <f>SUM(E77:E79)</f>
        <v>210247.4</v>
      </c>
      <c r="F76" s="212">
        <f t="shared" si="0"/>
        <v>74.08242366156686</v>
      </c>
      <c r="G76" s="214">
        <f>SUM(G77:G79)</f>
        <v>210247.4</v>
      </c>
      <c r="H76" s="214">
        <f aca="true" t="shared" si="20" ref="H76:O76">SUM(H77:H79)</f>
        <v>106633.03</v>
      </c>
      <c r="I76" s="214">
        <f t="shared" si="20"/>
        <v>13948.02</v>
      </c>
      <c r="J76" s="214">
        <f t="shared" si="20"/>
        <v>0</v>
      </c>
      <c r="K76" s="214">
        <f t="shared" si="20"/>
        <v>89666.34999999999</v>
      </c>
      <c r="L76" s="214">
        <f t="shared" si="20"/>
        <v>0</v>
      </c>
      <c r="M76" s="214">
        <f t="shared" si="20"/>
        <v>0</v>
      </c>
      <c r="N76" s="214">
        <f t="shared" si="20"/>
        <v>0</v>
      </c>
      <c r="O76" s="215">
        <f t="shared" si="20"/>
        <v>0</v>
      </c>
      <c r="P76" s="180">
        <f>O76+G76</f>
        <v>210247.4</v>
      </c>
      <c r="Q76" s="183"/>
      <c r="R76" s="180"/>
      <c r="T76" s="180"/>
    </row>
    <row r="77" spans="1:20" s="179" customFormat="1" ht="30.75" customHeight="1">
      <c r="A77" s="188" t="s">
        <v>61</v>
      </c>
      <c r="B77" s="189" t="s">
        <v>62</v>
      </c>
      <c r="C77" s="190">
        <v>135700</v>
      </c>
      <c r="D77" s="190">
        <v>128036.8</v>
      </c>
      <c r="E77" s="190">
        <v>125147.2</v>
      </c>
      <c r="F77" s="191">
        <f t="shared" si="0"/>
        <v>97.74314884470714</v>
      </c>
      <c r="G77" s="192">
        <f>SUM(H77:N77)</f>
        <v>125147.2</v>
      </c>
      <c r="H77" s="190">
        <v>106633.03</v>
      </c>
      <c r="I77" s="190">
        <v>12948.02</v>
      </c>
      <c r="J77" s="190">
        <v>0</v>
      </c>
      <c r="K77" s="190">
        <v>5566.15</v>
      </c>
      <c r="L77" s="190">
        <v>0</v>
      </c>
      <c r="M77" s="190">
        <v>0</v>
      </c>
      <c r="N77" s="190">
        <v>0</v>
      </c>
      <c r="O77" s="193">
        <v>0</v>
      </c>
      <c r="P77" s="178"/>
      <c r="Q77" s="182"/>
      <c r="R77" s="178"/>
      <c r="T77" s="178"/>
    </row>
    <row r="78" spans="1:20" s="179" customFormat="1" ht="45" customHeight="1">
      <c r="A78" s="188" t="s">
        <v>402</v>
      </c>
      <c r="B78" s="189" t="s">
        <v>372</v>
      </c>
      <c r="C78" s="190">
        <v>0</v>
      </c>
      <c r="D78" s="190">
        <v>154685.2</v>
      </c>
      <c r="E78" s="190">
        <v>84100.2</v>
      </c>
      <c r="F78" s="191">
        <f>E78/D78*100</f>
        <v>54.3686144505098</v>
      </c>
      <c r="G78" s="192">
        <f>SUM(H78:N78)</f>
        <v>84100.2</v>
      </c>
      <c r="H78" s="190">
        <v>0</v>
      </c>
      <c r="I78" s="190">
        <v>0</v>
      </c>
      <c r="J78" s="190">
        <v>0</v>
      </c>
      <c r="K78" s="190">
        <v>84100.2</v>
      </c>
      <c r="L78" s="190">
        <v>0</v>
      </c>
      <c r="M78" s="190">
        <v>0</v>
      </c>
      <c r="N78" s="190">
        <v>0</v>
      </c>
      <c r="O78" s="193">
        <v>0</v>
      </c>
      <c r="P78" s="178"/>
      <c r="Q78" s="182"/>
      <c r="R78" s="178"/>
      <c r="T78" s="178"/>
    </row>
    <row r="79" spans="1:20" s="179" customFormat="1" ht="66" customHeight="1">
      <c r="A79" s="188" t="s">
        <v>403</v>
      </c>
      <c r="B79" s="189" t="s">
        <v>400</v>
      </c>
      <c r="C79" s="190">
        <v>1080</v>
      </c>
      <c r="D79" s="190">
        <v>1080</v>
      </c>
      <c r="E79" s="190">
        <v>1000</v>
      </c>
      <c r="F79" s="191">
        <f aca="true" t="shared" si="21" ref="F79:F97">E79/D79*100</f>
        <v>92.5925925925926</v>
      </c>
      <c r="G79" s="192">
        <f>SUM(H79:N79)</f>
        <v>1000</v>
      </c>
      <c r="H79" s="190">
        <v>0</v>
      </c>
      <c r="I79" s="190">
        <v>1000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93">
        <v>0</v>
      </c>
      <c r="P79" s="178"/>
      <c r="Q79" s="182"/>
      <c r="R79" s="178"/>
      <c r="T79" s="178"/>
    </row>
    <row r="80" spans="1:20" s="181" customFormat="1" ht="88.5" customHeight="1">
      <c r="A80" s="231">
        <v>900</v>
      </c>
      <c r="B80" s="230" t="s">
        <v>8</v>
      </c>
      <c r="C80" s="214">
        <f>SUM(C81:C88)</f>
        <v>5042700</v>
      </c>
      <c r="D80" s="214">
        <f>SUM(D81:D88)</f>
        <v>5187460.68</v>
      </c>
      <c r="E80" s="214">
        <f>SUM(E81:E88)</f>
        <v>2585251.57</v>
      </c>
      <c r="F80" s="212">
        <f t="shared" si="21"/>
        <v>49.836552592433335</v>
      </c>
      <c r="G80" s="214">
        <f>SUM(G81:G88)</f>
        <v>1504126.17</v>
      </c>
      <c r="H80" s="214">
        <f aca="true" t="shared" si="22" ref="H80:O80">SUM(H81:H88)</f>
        <v>619676.05</v>
      </c>
      <c r="I80" s="214">
        <f t="shared" si="22"/>
        <v>874072.76</v>
      </c>
      <c r="J80" s="214">
        <f t="shared" si="22"/>
        <v>0</v>
      </c>
      <c r="K80" s="214">
        <f t="shared" si="22"/>
        <v>10377.36</v>
      </c>
      <c r="L80" s="214">
        <f t="shared" si="22"/>
        <v>0</v>
      </c>
      <c r="M80" s="214">
        <f t="shared" si="22"/>
        <v>0</v>
      </c>
      <c r="N80" s="214">
        <f t="shared" si="22"/>
        <v>0</v>
      </c>
      <c r="O80" s="215">
        <f t="shared" si="22"/>
        <v>1081125.4</v>
      </c>
      <c r="P80" s="180">
        <f>O80+G80</f>
        <v>2585251.57</v>
      </c>
      <c r="Q80" s="183"/>
      <c r="R80" s="180"/>
      <c r="T80" s="180"/>
    </row>
    <row r="81" spans="1:20" s="179" customFormat="1" ht="38.25" customHeight="1">
      <c r="A81" s="188" t="s">
        <v>63</v>
      </c>
      <c r="B81" s="194" t="s">
        <v>9</v>
      </c>
      <c r="C81" s="190">
        <v>3483400</v>
      </c>
      <c r="D81" s="190">
        <v>3331210</v>
      </c>
      <c r="E81" s="190">
        <v>892359.66</v>
      </c>
      <c r="F81" s="191">
        <f t="shared" si="21"/>
        <v>26.787853662783196</v>
      </c>
      <c r="G81" s="192">
        <f aca="true" t="shared" si="23" ref="G81:G88">SUM(H81:N81)</f>
        <v>7550.14</v>
      </c>
      <c r="H81" s="190">
        <v>0</v>
      </c>
      <c r="I81" s="190">
        <v>7550.14</v>
      </c>
      <c r="J81" s="190">
        <v>0</v>
      </c>
      <c r="K81" s="190">
        <v>0</v>
      </c>
      <c r="L81" s="190">
        <v>0</v>
      </c>
      <c r="M81" s="190">
        <v>0</v>
      </c>
      <c r="N81" s="190">
        <v>0</v>
      </c>
      <c r="O81" s="193">
        <v>884809.52</v>
      </c>
      <c r="P81" s="178">
        <f>O81+G81</f>
        <v>892359.66</v>
      </c>
      <c r="Q81" s="182"/>
      <c r="R81" s="178"/>
      <c r="T81" s="178"/>
    </row>
    <row r="82" spans="1:20" s="179" customFormat="1" ht="34.5" customHeight="1">
      <c r="A82" s="196">
        <v>90002</v>
      </c>
      <c r="B82" s="194" t="s">
        <v>64</v>
      </c>
      <c r="C82" s="190">
        <v>111000</v>
      </c>
      <c r="D82" s="190">
        <v>86000</v>
      </c>
      <c r="E82" s="190">
        <v>65475.01</v>
      </c>
      <c r="F82" s="191">
        <f t="shared" si="21"/>
        <v>76.13373255813953</v>
      </c>
      <c r="G82" s="192">
        <f t="shared" si="23"/>
        <v>65475.01</v>
      </c>
      <c r="H82" s="190">
        <v>0</v>
      </c>
      <c r="I82" s="190">
        <v>65475.01</v>
      </c>
      <c r="J82" s="190">
        <v>0</v>
      </c>
      <c r="K82" s="190">
        <v>0</v>
      </c>
      <c r="L82" s="190">
        <v>0</v>
      </c>
      <c r="M82" s="190">
        <v>0</v>
      </c>
      <c r="N82" s="190">
        <v>0</v>
      </c>
      <c r="O82" s="193">
        <v>0</v>
      </c>
      <c r="P82" s="178"/>
      <c r="Q82" s="182"/>
      <c r="R82" s="178"/>
      <c r="T82" s="178"/>
    </row>
    <row r="83" spans="1:20" s="179" customFormat="1" ht="36">
      <c r="A83" s="196">
        <v>90003</v>
      </c>
      <c r="B83" s="194" t="s">
        <v>65</v>
      </c>
      <c r="C83" s="190">
        <v>205000</v>
      </c>
      <c r="D83" s="190">
        <v>287500</v>
      </c>
      <c r="E83" s="190">
        <v>270787.98</v>
      </c>
      <c r="F83" s="191">
        <f t="shared" si="21"/>
        <v>94.18712347826086</v>
      </c>
      <c r="G83" s="192">
        <f t="shared" si="23"/>
        <v>270787.98</v>
      </c>
      <c r="H83" s="190">
        <v>0</v>
      </c>
      <c r="I83" s="190">
        <v>270787.98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93">
        <v>0</v>
      </c>
      <c r="P83" s="178"/>
      <c r="Q83" s="182"/>
      <c r="R83" s="178"/>
      <c r="T83" s="178"/>
    </row>
    <row r="84" spans="1:20" s="179" customFormat="1" ht="36">
      <c r="A84" s="196">
        <v>90004</v>
      </c>
      <c r="B84" s="194" t="s">
        <v>66</v>
      </c>
      <c r="C84" s="190">
        <v>40000</v>
      </c>
      <c r="D84" s="190">
        <v>40800</v>
      </c>
      <c r="E84" s="190">
        <v>39572.17</v>
      </c>
      <c r="F84" s="191">
        <f t="shared" si="21"/>
        <v>96.99061274509803</v>
      </c>
      <c r="G84" s="192">
        <f t="shared" si="23"/>
        <v>39572.17</v>
      </c>
      <c r="H84" s="190">
        <v>1800</v>
      </c>
      <c r="I84" s="190">
        <v>37772.17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93">
        <v>0</v>
      </c>
      <c r="P84" s="178"/>
      <c r="Q84" s="182"/>
      <c r="R84" s="178"/>
      <c r="T84" s="178"/>
    </row>
    <row r="85" spans="1:20" s="179" customFormat="1" ht="47.25" customHeight="1">
      <c r="A85" s="196">
        <v>90013</v>
      </c>
      <c r="B85" s="194" t="s">
        <v>10</v>
      </c>
      <c r="C85" s="190">
        <v>239800</v>
      </c>
      <c r="D85" s="190">
        <v>256250.68</v>
      </c>
      <c r="E85" s="190">
        <v>242335.27</v>
      </c>
      <c r="F85" s="191">
        <f t="shared" si="21"/>
        <v>94.5696105079604</v>
      </c>
      <c r="G85" s="192">
        <f t="shared" si="23"/>
        <v>242335.27000000002</v>
      </c>
      <c r="H85" s="190">
        <v>143862.2</v>
      </c>
      <c r="I85" s="190">
        <v>96363.41</v>
      </c>
      <c r="J85" s="190">
        <v>0</v>
      </c>
      <c r="K85" s="190">
        <v>2109.66</v>
      </c>
      <c r="L85" s="190">
        <v>0</v>
      </c>
      <c r="M85" s="190">
        <v>0</v>
      </c>
      <c r="N85" s="190">
        <v>0</v>
      </c>
      <c r="O85" s="193">
        <v>0</v>
      </c>
      <c r="P85" s="178"/>
      <c r="Q85" s="182"/>
      <c r="R85" s="178"/>
      <c r="T85" s="178"/>
    </row>
    <row r="86" spans="1:17" s="179" customFormat="1" ht="38.25" customHeight="1">
      <c r="A86" s="196">
        <v>90015</v>
      </c>
      <c r="B86" s="194" t="s">
        <v>67</v>
      </c>
      <c r="C86" s="190">
        <v>410500</v>
      </c>
      <c r="D86" s="190">
        <v>297800</v>
      </c>
      <c r="E86" s="190">
        <v>251188.51</v>
      </c>
      <c r="F86" s="191">
        <f t="shared" si="21"/>
        <v>84.3480557421088</v>
      </c>
      <c r="G86" s="192">
        <f t="shared" si="23"/>
        <v>237158.51</v>
      </c>
      <c r="H86" s="190">
        <v>0</v>
      </c>
      <c r="I86" s="190">
        <v>237158.51</v>
      </c>
      <c r="J86" s="190">
        <v>0</v>
      </c>
      <c r="K86" s="190">
        <v>0</v>
      </c>
      <c r="L86" s="190">
        <v>0</v>
      </c>
      <c r="M86" s="190">
        <v>0</v>
      </c>
      <c r="N86" s="190">
        <v>0</v>
      </c>
      <c r="O86" s="193">
        <v>14030</v>
      </c>
      <c r="P86" s="178">
        <f>O86+G86</f>
        <v>251188.51</v>
      </c>
      <c r="Q86" s="182"/>
    </row>
    <row r="87" spans="1:17" s="179" customFormat="1" ht="36">
      <c r="A87" s="196">
        <v>90017</v>
      </c>
      <c r="B87" s="194" t="s">
        <v>258</v>
      </c>
      <c r="C87" s="190">
        <v>0</v>
      </c>
      <c r="D87" s="190">
        <v>20000</v>
      </c>
      <c r="E87" s="190">
        <v>20000</v>
      </c>
      <c r="F87" s="191">
        <f>E87/D87*100</f>
        <v>100</v>
      </c>
      <c r="G87" s="192">
        <f t="shared" si="23"/>
        <v>0</v>
      </c>
      <c r="H87" s="190">
        <v>0</v>
      </c>
      <c r="I87" s="190">
        <v>0</v>
      </c>
      <c r="J87" s="190">
        <v>0</v>
      </c>
      <c r="K87" s="190">
        <v>0</v>
      </c>
      <c r="L87" s="190">
        <v>0</v>
      </c>
      <c r="M87" s="190">
        <v>0</v>
      </c>
      <c r="N87" s="190">
        <v>0</v>
      </c>
      <c r="O87" s="193">
        <v>20000</v>
      </c>
      <c r="P87" s="178"/>
      <c r="Q87" s="182"/>
    </row>
    <row r="88" spans="1:17" s="179" customFormat="1" ht="36.75" customHeight="1">
      <c r="A88" s="196">
        <v>90095</v>
      </c>
      <c r="B88" s="194" t="s">
        <v>331</v>
      </c>
      <c r="C88" s="190">
        <v>553000</v>
      </c>
      <c r="D88" s="190">
        <v>867900</v>
      </c>
      <c r="E88" s="190">
        <v>803532.97</v>
      </c>
      <c r="F88" s="191">
        <f t="shared" si="21"/>
        <v>92.58358912317087</v>
      </c>
      <c r="G88" s="192">
        <f t="shared" si="23"/>
        <v>641247.09</v>
      </c>
      <c r="H88" s="190">
        <v>474013.85</v>
      </c>
      <c r="I88" s="190">
        <v>158965.54</v>
      </c>
      <c r="J88" s="190">
        <v>0</v>
      </c>
      <c r="K88" s="190">
        <v>8267.7</v>
      </c>
      <c r="L88" s="190">
        <v>0</v>
      </c>
      <c r="M88" s="190">
        <v>0</v>
      </c>
      <c r="N88" s="190">
        <v>0</v>
      </c>
      <c r="O88" s="193">
        <v>162285.88</v>
      </c>
      <c r="P88" s="178">
        <f>O88+G88</f>
        <v>803532.97</v>
      </c>
      <c r="Q88" s="182"/>
    </row>
    <row r="89" spans="1:17" s="179" customFormat="1" ht="72.75" customHeight="1">
      <c r="A89" s="241">
        <v>921</v>
      </c>
      <c r="B89" s="230" t="s">
        <v>13</v>
      </c>
      <c r="C89" s="218">
        <f>SUM(C90:C93)</f>
        <v>874200</v>
      </c>
      <c r="D89" s="218">
        <f>SUM(D90:D93)</f>
        <v>754200</v>
      </c>
      <c r="E89" s="218">
        <f>SUM(E90:E93)</f>
        <v>299150.84</v>
      </c>
      <c r="F89" s="212">
        <f t="shared" si="21"/>
        <v>39.66465658976399</v>
      </c>
      <c r="G89" s="218">
        <f>SUM(G90:G93)</f>
        <v>141350.1</v>
      </c>
      <c r="H89" s="218">
        <f aca="true" t="shared" si="24" ref="H89:O89">SUM(H90:H93)</f>
        <v>0</v>
      </c>
      <c r="I89" s="218">
        <f t="shared" si="24"/>
        <v>1000</v>
      </c>
      <c r="J89" s="218">
        <f t="shared" si="24"/>
        <v>140350.1</v>
      </c>
      <c r="K89" s="218">
        <f t="shared" si="24"/>
        <v>0</v>
      </c>
      <c r="L89" s="218">
        <f t="shared" si="24"/>
        <v>0</v>
      </c>
      <c r="M89" s="218">
        <f t="shared" si="24"/>
        <v>0</v>
      </c>
      <c r="N89" s="218">
        <f t="shared" si="24"/>
        <v>0</v>
      </c>
      <c r="O89" s="219">
        <f t="shared" si="24"/>
        <v>157800.74</v>
      </c>
      <c r="P89" s="178">
        <f>O89+G89</f>
        <v>299150.83999999997</v>
      </c>
      <c r="Q89" s="182"/>
    </row>
    <row r="90" spans="1:17" s="179" customFormat="1" ht="43.5" customHeight="1">
      <c r="A90" s="188" t="s">
        <v>68</v>
      </c>
      <c r="B90" s="189" t="s">
        <v>12</v>
      </c>
      <c r="C90" s="190">
        <v>620000</v>
      </c>
      <c r="D90" s="190">
        <v>560000</v>
      </c>
      <c r="E90" s="190">
        <v>117800.74</v>
      </c>
      <c r="F90" s="191">
        <f t="shared" si="21"/>
        <v>21.035846428571432</v>
      </c>
      <c r="G90" s="192">
        <f>SUM(H90:N90)</f>
        <v>0</v>
      </c>
      <c r="H90" s="190">
        <v>0</v>
      </c>
      <c r="I90" s="190">
        <v>0</v>
      </c>
      <c r="J90" s="190">
        <v>0</v>
      </c>
      <c r="K90" s="190">
        <v>0</v>
      </c>
      <c r="L90" s="190">
        <v>0</v>
      </c>
      <c r="M90" s="190">
        <v>0</v>
      </c>
      <c r="N90" s="190">
        <v>0</v>
      </c>
      <c r="O90" s="193">
        <v>117800.74</v>
      </c>
      <c r="P90" s="178"/>
      <c r="Q90" s="182"/>
    </row>
    <row r="91" spans="1:17" s="179" customFormat="1" ht="38.25" customHeight="1">
      <c r="A91" s="188" t="s">
        <v>404</v>
      </c>
      <c r="B91" s="189" t="s">
        <v>405</v>
      </c>
      <c r="C91" s="190">
        <v>253200</v>
      </c>
      <c r="D91" s="190">
        <v>153200</v>
      </c>
      <c r="E91" s="190">
        <v>140350.1</v>
      </c>
      <c r="F91" s="191">
        <f t="shared" si="21"/>
        <v>91.61233681462141</v>
      </c>
      <c r="G91" s="192">
        <f>SUM(H91:N91)</f>
        <v>140350.1</v>
      </c>
      <c r="H91" s="190">
        <v>0</v>
      </c>
      <c r="I91" s="190">
        <v>0</v>
      </c>
      <c r="J91" s="190">
        <v>140350.1</v>
      </c>
      <c r="K91" s="190">
        <v>0</v>
      </c>
      <c r="L91" s="190">
        <v>0</v>
      </c>
      <c r="M91" s="190">
        <v>0</v>
      </c>
      <c r="N91" s="190">
        <v>0</v>
      </c>
      <c r="O91" s="193">
        <v>0</v>
      </c>
      <c r="P91" s="178"/>
      <c r="Q91" s="182"/>
    </row>
    <row r="92" spans="1:17" s="179" customFormat="1" ht="43.5" customHeight="1">
      <c r="A92" s="188" t="s">
        <v>408</v>
      </c>
      <c r="B92" s="189" t="s">
        <v>409</v>
      </c>
      <c r="C92" s="190">
        <v>0</v>
      </c>
      <c r="D92" s="190">
        <v>40000</v>
      </c>
      <c r="E92" s="190">
        <v>40000</v>
      </c>
      <c r="F92" s="191">
        <f>E92/D92*100</f>
        <v>100</v>
      </c>
      <c r="G92" s="192">
        <f>SUM(H92:N92)</f>
        <v>0</v>
      </c>
      <c r="H92" s="190">
        <v>0</v>
      </c>
      <c r="I92" s="190">
        <v>0</v>
      </c>
      <c r="J92" s="190">
        <v>0</v>
      </c>
      <c r="K92" s="190">
        <v>0</v>
      </c>
      <c r="L92" s="190">
        <v>0</v>
      </c>
      <c r="M92" s="190">
        <v>0</v>
      </c>
      <c r="N92" s="190">
        <v>0</v>
      </c>
      <c r="O92" s="193">
        <v>40000</v>
      </c>
      <c r="P92" s="178"/>
      <c r="Q92" s="182"/>
    </row>
    <row r="93" spans="1:17" s="179" customFormat="1" ht="43.5" customHeight="1">
      <c r="A93" s="188" t="s">
        <v>406</v>
      </c>
      <c r="B93" s="189" t="s">
        <v>331</v>
      </c>
      <c r="C93" s="190">
        <v>1000</v>
      </c>
      <c r="D93" s="190">
        <v>1000</v>
      </c>
      <c r="E93" s="190">
        <v>1000</v>
      </c>
      <c r="F93" s="191">
        <f t="shared" si="21"/>
        <v>100</v>
      </c>
      <c r="G93" s="192">
        <f>SUM(H93:N93)</f>
        <v>1000</v>
      </c>
      <c r="H93" s="190">
        <v>0</v>
      </c>
      <c r="I93" s="190">
        <v>1000</v>
      </c>
      <c r="J93" s="190">
        <v>0</v>
      </c>
      <c r="K93" s="190">
        <v>0</v>
      </c>
      <c r="L93" s="190">
        <v>0</v>
      </c>
      <c r="M93" s="190">
        <v>0</v>
      </c>
      <c r="N93" s="190">
        <v>0</v>
      </c>
      <c r="O93" s="193">
        <v>0</v>
      </c>
      <c r="P93" s="178"/>
      <c r="Q93" s="182"/>
    </row>
    <row r="94" spans="1:17" s="181" customFormat="1" ht="37.5">
      <c r="A94" s="231">
        <v>926</v>
      </c>
      <c r="B94" s="226" t="s">
        <v>140</v>
      </c>
      <c r="C94" s="214">
        <f>SUM(C95:C96)</f>
        <v>424100</v>
      </c>
      <c r="D94" s="214">
        <f>SUM(D95:D96)</f>
        <v>514100</v>
      </c>
      <c r="E94" s="214">
        <f>SUM(E95:E96)</f>
        <v>485955.32000000007</v>
      </c>
      <c r="F94" s="212">
        <f t="shared" si="21"/>
        <v>94.52544641120406</v>
      </c>
      <c r="G94" s="212">
        <f>SUM(G95:G96)</f>
        <v>308852.58999999997</v>
      </c>
      <c r="H94" s="212">
        <f aca="true" t="shared" si="25" ref="H94:O94">SUM(H95:H96)</f>
        <v>3294.5</v>
      </c>
      <c r="I94" s="212">
        <f t="shared" si="25"/>
        <v>127408.09</v>
      </c>
      <c r="J94" s="212">
        <f t="shared" si="25"/>
        <v>152850</v>
      </c>
      <c r="K94" s="212">
        <f t="shared" si="25"/>
        <v>25300</v>
      </c>
      <c r="L94" s="212">
        <f t="shared" si="25"/>
        <v>0</v>
      </c>
      <c r="M94" s="212">
        <f t="shared" si="25"/>
        <v>0</v>
      </c>
      <c r="N94" s="212">
        <f t="shared" si="25"/>
        <v>0</v>
      </c>
      <c r="O94" s="232">
        <f t="shared" si="25"/>
        <v>177102.73</v>
      </c>
      <c r="P94" s="180">
        <f>O94+G94</f>
        <v>485955.31999999995</v>
      </c>
      <c r="Q94" s="183"/>
    </row>
    <row r="95" spans="1:17" s="179" customFormat="1" ht="33.75" customHeight="1">
      <c r="A95" s="188" t="s">
        <v>69</v>
      </c>
      <c r="B95" s="189" t="s">
        <v>70</v>
      </c>
      <c r="C95" s="190">
        <v>100000</v>
      </c>
      <c r="D95" s="190">
        <v>190000</v>
      </c>
      <c r="E95" s="190">
        <v>177102.73</v>
      </c>
      <c r="F95" s="191">
        <f t="shared" si="21"/>
        <v>93.21196315789474</v>
      </c>
      <c r="G95" s="192">
        <f>SUM(H95:N95)</f>
        <v>0</v>
      </c>
      <c r="H95" s="190">
        <v>0</v>
      </c>
      <c r="I95" s="190">
        <v>0</v>
      </c>
      <c r="J95" s="190">
        <v>0</v>
      </c>
      <c r="K95" s="190">
        <v>0</v>
      </c>
      <c r="L95" s="190">
        <v>0</v>
      </c>
      <c r="M95" s="190">
        <v>0</v>
      </c>
      <c r="N95" s="190">
        <v>0</v>
      </c>
      <c r="O95" s="193">
        <v>177102.73</v>
      </c>
      <c r="P95" s="178"/>
      <c r="Q95" s="182"/>
    </row>
    <row r="96" spans="1:17" s="179" customFormat="1" ht="35.25" customHeight="1" thickBot="1">
      <c r="A96" s="200" t="s">
        <v>407</v>
      </c>
      <c r="B96" s="201" t="s">
        <v>331</v>
      </c>
      <c r="C96" s="202">
        <v>324100</v>
      </c>
      <c r="D96" s="202">
        <v>324100</v>
      </c>
      <c r="E96" s="202">
        <v>308852.59</v>
      </c>
      <c r="F96" s="203">
        <f t="shared" si="21"/>
        <v>95.29546127738354</v>
      </c>
      <c r="G96" s="192">
        <f>SUM(H96:N96)</f>
        <v>308852.58999999997</v>
      </c>
      <c r="H96" s="202">
        <v>3294.5</v>
      </c>
      <c r="I96" s="202">
        <v>127408.09</v>
      </c>
      <c r="J96" s="202">
        <v>152850</v>
      </c>
      <c r="K96" s="202">
        <v>25300</v>
      </c>
      <c r="L96" s="202">
        <v>0</v>
      </c>
      <c r="M96" s="202">
        <v>0</v>
      </c>
      <c r="N96" s="202">
        <v>0</v>
      </c>
      <c r="O96" s="204">
        <v>0</v>
      </c>
      <c r="P96" s="178"/>
      <c r="Q96" s="182"/>
    </row>
    <row r="97" spans="1:17" s="187" customFormat="1" ht="33.75" customHeight="1" thickBot="1">
      <c r="A97" s="233"/>
      <c r="B97" s="707" t="s">
        <v>375</v>
      </c>
      <c r="C97" s="708">
        <f>C12+C15+C19+C21+C25+C30+C37+C41+C46+C48+C50+C52+C62+C65+C74+C76+C80+C89+C94</f>
        <v>22958342.43</v>
      </c>
      <c r="D97" s="708">
        <f>D12+D15+D19+D21+D25+D30+D37+D41+D46+D48+D50+D52+D62+D65+D74+D76+D80+D89+D94</f>
        <v>24995565.94</v>
      </c>
      <c r="E97" s="708">
        <f>E12+E15+E19+E21+E25+E30+E37+E41+E46+E48+E50+E52+E62+E65+E74+E76+E80+E89+E94</f>
        <v>19734175.919999998</v>
      </c>
      <c r="F97" s="709">
        <f t="shared" si="21"/>
        <v>78.95070656679837</v>
      </c>
      <c r="G97" s="708">
        <f>G12+G15+G19+G21+G25+G30+G37+G41+G46+G48+G50+G52+G62+G65+G74+G76+G80+G89+G94</f>
        <v>15568197.9</v>
      </c>
      <c r="H97" s="708">
        <f aca="true" t="shared" si="26" ref="H97:O97">H12+H15+H19+H21+H25+H30+H37+H41+H46+H48+H50+H52+H62+H65+H74+H76+H80+H89+H94</f>
        <v>6856500.370000001</v>
      </c>
      <c r="I97" s="708">
        <f t="shared" si="26"/>
        <v>4572972.84</v>
      </c>
      <c r="J97" s="708">
        <f t="shared" si="26"/>
        <v>405209.66000000003</v>
      </c>
      <c r="K97" s="708">
        <f t="shared" si="26"/>
        <v>2863921.95</v>
      </c>
      <c r="L97" s="708">
        <f t="shared" si="26"/>
        <v>531425.05</v>
      </c>
      <c r="M97" s="708">
        <f t="shared" si="26"/>
        <v>0</v>
      </c>
      <c r="N97" s="708">
        <f t="shared" si="26"/>
        <v>338168.03</v>
      </c>
      <c r="O97" s="710">
        <f t="shared" si="26"/>
        <v>4165978.019999999</v>
      </c>
      <c r="P97" s="185">
        <f>O97+G97</f>
        <v>19734175.919999998</v>
      </c>
      <c r="Q97" s="186"/>
    </row>
    <row r="98" spans="4:17" s="22" customFormat="1" ht="15">
      <c r="D98" s="124"/>
      <c r="P98" s="110">
        <f>E97-P97</f>
        <v>0</v>
      </c>
      <c r="Q98" s="151"/>
    </row>
    <row r="99" spans="4:17" s="22" customFormat="1" ht="15">
      <c r="D99" s="124"/>
      <c r="P99" s="110"/>
      <c r="Q99" s="151"/>
    </row>
    <row r="100" spans="4:17" s="22" customFormat="1" ht="15">
      <c r="D100" s="124"/>
      <c r="P100" s="110"/>
      <c r="Q100" s="151"/>
    </row>
    <row r="101" spans="4:17" s="22" customFormat="1" ht="15">
      <c r="D101" s="124"/>
      <c r="G101" s="124">
        <f>SUM(H97:N97)</f>
        <v>15568197.9</v>
      </c>
      <c r="H101" s="108"/>
      <c r="P101" s="110"/>
      <c r="Q101" s="151"/>
    </row>
    <row r="102" spans="4:17" s="22" customFormat="1" ht="15">
      <c r="D102" s="124"/>
      <c r="G102" s="110"/>
      <c r="P102" s="110"/>
      <c r="Q102" s="151"/>
    </row>
    <row r="103" spans="4:17" s="22" customFormat="1" ht="15">
      <c r="D103" s="124"/>
      <c r="G103" s="110"/>
      <c r="P103" s="110"/>
      <c r="Q103" s="151"/>
    </row>
    <row r="104" spans="4:17" s="22" customFormat="1" ht="15">
      <c r="D104" s="124"/>
      <c r="G104" s="111"/>
      <c r="P104" s="110"/>
      <c r="Q104" s="151"/>
    </row>
    <row r="105" spans="4:17" s="22" customFormat="1" ht="15">
      <c r="D105" s="124"/>
      <c r="P105" s="110"/>
      <c r="Q105" s="151"/>
    </row>
    <row r="106" spans="4:17" s="22" customFormat="1" ht="15">
      <c r="D106" s="124"/>
      <c r="P106" s="110"/>
      <c r="Q106" s="151"/>
    </row>
    <row r="107" spans="4:17" s="22" customFormat="1" ht="15">
      <c r="D107" s="124"/>
      <c r="P107" s="110"/>
      <c r="Q107" s="151"/>
    </row>
    <row r="108" spans="4:17" s="22" customFormat="1" ht="15">
      <c r="D108" s="124"/>
      <c r="P108" s="110"/>
      <c r="Q108" s="151"/>
    </row>
    <row r="109" spans="4:17" s="22" customFormat="1" ht="15">
      <c r="D109" s="124"/>
      <c r="P109" s="110"/>
      <c r="Q109" s="151"/>
    </row>
    <row r="110" spans="4:17" s="22" customFormat="1" ht="15">
      <c r="D110" s="124"/>
      <c r="P110" s="110"/>
      <c r="Q110" s="151"/>
    </row>
    <row r="111" spans="4:16" s="22" customFormat="1" ht="15">
      <c r="D111" s="124"/>
      <c r="P111" s="110"/>
    </row>
    <row r="112" spans="4:16" s="22" customFormat="1" ht="15">
      <c r="D112" s="124"/>
      <c r="P112" s="110"/>
    </row>
    <row r="113" spans="4:16" s="22" customFormat="1" ht="15">
      <c r="D113" s="124"/>
      <c r="P113" s="110"/>
    </row>
  </sheetData>
  <sheetProtection/>
  <mergeCells count="18">
    <mergeCell ref="G8:G10"/>
    <mergeCell ref="H8:N8"/>
    <mergeCell ref="M9:M10"/>
    <mergeCell ref="J9:J10"/>
    <mergeCell ref="K9:K10"/>
    <mergeCell ref="N9:N10"/>
    <mergeCell ref="L9:L10"/>
    <mergeCell ref="H9:I9"/>
    <mergeCell ref="A4:O4"/>
    <mergeCell ref="C7:C10"/>
    <mergeCell ref="G7:O7"/>
    <mergeCell ref="A5:O5"/>
    <mergeCell ref="A7:A10"/>
    <mergeCell ref="B7:B10"/>
    <mergeCell ref="O8:O10"/>
    <mergeCell ref="D7:D10"/>
    <mergeCell ref="E7:E10"/>
    <mergeCell ref="F7:F10"/>
  </mergeCells>
  <printOptions horizontalCentered="1"/>
  <pageMargins left="0.31496062992125984" right="0.35433070866141736" top="0.62" bottom="0.4330708661417323" header="0.1968503937007874" footer="0.1968503937007874"/>
  <pageSetup cellComments="asDisplayed" fitToHeight="0" fitToWidth="1" horizontalDpi="600" verticalDpi="600" orientation="landscape" paperSize="9" scale="55" r:id="rId1"/>
  <headerFooter>
    <oddHeader>&amp;R&amp;9Załącznik nr &amp;A
do sprawozdania z wykonania budżetu
Gminy Golczewo
za 2010 rok</oddHeader>
    <oddFooter>&amp;CStrona &amp;P</oddFooter>
  </headerFooter>
  <rowBreaks count="5" manualBreakCount="5">
    <brk id="24" max="14" man="1"/>
    <brk id="40" max="14" man="1"/>
    <brk id="55" max="14" man="1"/>
    <brk id="71" max="14" man="1"/>
    <brk id="91" max="14" man="1"/>
  </rowBreaks>
  <colBreaks count="1" manualBreakCount="1">
    <brk id="10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9.625" style="1" customWidth="1"/>
    <col min="4" max="4" width="14.625" style="1" customWidth="1"/>
    <col min="5" max="5" width="12.75390625" style="1" customWidth="1"/>
    <col min="6" max="6" width="14.00390625" style="1" customWidth="1"/>
    <col min="7" max="16384" width="9.125" style="1" customWidth="1"/>
  </cols>
  <sheetData>
    <row r="1" spans="1:6" ht="34.5" customHeight="1">
      <c r="A1" s="912" t="s">
        <v>96</v>
      </c>
      <c r="B1" s="912"/>
      <c r="C1" s="912"/>
      <c r="D1" s="912"/>
      <c r="E1" s="912"/>
      <c r="F1" s="912"/>
    </row>
    <row r="2" ht="6.75" customHeight="1">
      <c r="A2" s="7"/>
    </row>
    <row r="3" ht="4.5" customHeight="1" thickBot="1">
      <c r="D3" s="38"/>
    </row>
    <row r="4" spans="1:6" ht="15" customHeight="1">
      <c r="A4" s="918" t="s">
        <v>312</v>
      </c>
      <c r="B4" s="922" t="s">
        <v>269</v>
      </c>
      <c r="C4" s="920" t="s">
        <v>432</v>
      </c>
      <c r="D4" s="915" t="s">
        <v>97</v>
      </c>
      <c r="E4" s="915" t="s">
        <v>98</v>
      </c>
      <c r="F4" s="923" t="s">
        <v>99</v>
      </c>
    </row>
    <row r="5" spans="1:6" ht="15" customHeight="1">
      <c r="A5" s="919"/>
      <c r="B5" s="921"/>
      <c r="C5" s="921"/>
      <c r="D5" s="916"/>
      <c r="E5" s="916"/>
      <c r="F5" s="924"/>
    </row>
    <row r="6" spans="1:6" ht="28.5" customHeight="1">
      <c r="A6" s="919"/>
      <c r="B6" s="921"/>
      <c r="C6" s="921"/>
      <c r="D6" s="917"/>
      <c r="E6" s="917"/>
      <c r="F6" s="925"/>
    </row>
    <row r="7" spans="1:6" s="12" customFormat="1" ht="6.75" customHeight="1" thickBot="1">
      <c r="A7" s="49">
        <v>1</v>
      </c>
      <c r="B7" s="50">
        <v>2</v>
      </c>
      <c r="C7" s="50">
        <v>3</v>
      </c>
      <c r="D7" s="71">
        <v>4</v>
      </c>
      <c r="E7" s="50">
        <v>5</v>
      </c>
      <c r="F7" s="72">
        <v>6</v>
      </c>
    </row>
    <row r="8" spans="1:6" ht="18.75" customHeight="1" thickTop="1">
      <c r="A8" s="913" t="s">
        <v>284</v>
      </c>
      <c r="B8" s="914"/>
      <c r="C8" s="48"/>
      <c r="D8" s="152">
        <f>SUM(D9:D16)</f>
        <v>5350048.04</v>
      </c>
      <c r="E8" s="153">
        <f>SUM(E9:E16)</f>
        <v>6820132.04</v>
      </c>
      <c r="F8" s="73">
        <f>SUM(F9:F16)</f>
        <v>6233556.7</v>
      </c>
    </row>
    <row r="9" spans="1:6" ht="18.75" customHeight="1">
      <c r="A9" s="32" t="s">
        <v>274</v>
      </c>
      <c r="B9" s="43" t="s">
        <v>278</v>
      </c>
      <c r="C9" s="42" t="s">
        <v>285</v>
      </c>
      <c r="D9" s="154">
        <v>2000000</v>
      </c>
      <c r="E9" s="155">
        <v>2200000</v>
      </c>
      <c r="F9" s="74">
        <v>2200000</v>
      </c>
    </row>
    <row r="10" spans="1:6" ht="18.75" customHeight="1">
      <c r="A10" s="32" t="s">
        <v>275</v>
      </c>
      <c r="B10" s="43" t="s">
        <v>279</v>
      </c>
      <c r="C10" s="42" t="s">
        <v>285</v>
      </c>
      <c r="D10" s="154">
        <v>0</v>
      </c>
      <c r="E10" s="155">
        <v>700000</v>
      </c>
      <c r="F10" s="74">
        <v>149347.74</v>
      </c>
    </row>
    <row r="11" spans="1:6" ht="51">
      <c r="A11" s="32" t="s">
        <v>276</v>
      </c>
      <c r="B11" s="44" t="s">
        <v>318</v>
      </c>
      <c r="C11" s="42" t="s">
        <v>304</v>
      </c>
      <c r="D11" s="154">
        <v>0</v>
      </c>
      <c r="E11" s="155">
        <v>560784</v>
      </c>
      <c r="F11" s="74">
        <v>275369.11</v>
      </c>
    </row>
    <row r="12" spans="1:6" ht="18.75" customHeight="1">
      <c r="A12" s="32" t="s">
        <v>265</v>
      </c>
      <c r="B12" s="43" t="s">
        <v>287</v>
      </c>
      <c r="C12" s="42" t="s">
        <v>305</v>
      </c>
      <c r="D12" s="154">
        <v>0</v>
      </c>
      <c r="E12" s="155">
        <v>0</v>
      </c>
      <c r="F12" s="74">
        <v>0</v>
      </c>
    </row>
    <row r="13" spans="1:6" ht="18.75" customHeight="1">
      <c r="A13" s="32" t="s">
        <v>277</v>
      </c>
      <c r="B13" s="43" t="s">
        <v>319</v>
      </c>
      <c r="C13" s="42" t="s">
        <v>324</v>
      </c>
      <c r="D13" s="154">
        <v>0</v>
      </c>
      <c r="E13" s="155">
        <v>0</v>
      </c>
      <c r="F13" s="74">
        <v>0</v>
      </c>
    </row>
    <row r="14" spans="1:6" ht="18.75" customHeight="1">
      <c r="A14" s="32" t="s">
        <v>280</v>
      </c>
      <c r="B14" s="43" t="s">
        <v>281</v>
      </c>
      <c r="C14" s="42" t="s">
        <v>286</v>
      </c>
      <c r="D14" s="154">
        <v>0</v>
      </c>
      <c r="E14" s="155">
        <v>0</v>
      </c>
      <c r="F14" s="74">
        <v>0</v>
      </c>
    </row>
    <row r="15" spans="1:6" ht="18.75" customHeight="1">
      <c r="A15" s="32" t="s">
        <v>282</v>
      </c>
      <c r="B15" s="43" t="s">
        <v>325</v>
      </c>
      <c r="C15" s="42" t="s">
        <v>314</v>
      </c>
      <c r="D15" s="154">
        <v>0</v>
      </c>
      <c r="E15" s="155">
        <v>0</v>
      </c>
      <c r="F15" s="74">
        <v>0</v>
      </c>
    </row>
    <row r="16" spans="1:6" ht="18.75" customHeight="1" thickBot="1">
      <c r="A16" s="51" t="s">
        <v>289</v>
      </c>
      <c r="B16" s="52" t="s">
        <v>303</v>
      </c>
      <c r="C16" s="53" t="s">
        <v>288</v>
      </c>
      <c r="D16" s="156">
        <v>3350048.04</v>
      </c>
      <c r="E16" s="157">
        <v>3359348.04</v>
      </c>
      <c r="F16" s="75">
        <v>3608839.85</v>
      </c>
    </row>
    <row r="17" spans="1:6" ht="18.75" customHeight="1" thickTop="1">
      <c r="A17" s="913" t="s">
        <v>320</v>
      </c>
      <c r="B17" s="914"/>
      <c r="C17" s="48"/>
      <c r="D17" s="152">
        <f>SUM(D18:D24)</f>
        <v>600000.04</v>
      </c>
      <c r="E17" s="153">
        <f>SUM(E18:E24)</f>
        <v>784147.04</v>
      </c>
      <c r="F17" s="73">
        <f>SUM(F18:F24)</f>
        <v>600000.04</v>
      </c>
    </row>
    <row r="18" spans="1:6" ht="18.75" customHeight="1">
      <c r="A18" s="32" t="s">
        <v>274</v>
      </c>
      <c r="B18" s="43" t="s">
        <v>306</v>
      </c>
      <c r="C18" s="42" t="s">
        <v>291</v>
      </c>
      <c r="D18" s="154">
        <v>350000.04</v>
      </c>
      <c r="E18" s="155">
        <v>350000.04</v>
      </c>
      <c r="F18" s="74">
        <v>350000.04</v>
      </c>
    </row>
    <row r="19" spans="1:6" ht="18.75" customHeight="1">
      <c r="A19" s="32" t="s">
        <v>275</v>
      </c>
      <c r="B19" s="43" t="s">
        <v>290</v>
      </c>
      <c r="C19" s="42" t="s">
        <v>291</v>
      </c>
      <c r="D19" s="158">
        <v>0</v>
      </c>
      <c r="E19" s="159">
        <v>184147</v>
      </c>
      <c r="F19" s="70">
        <v>0</v>
      </c>
    </row>
    <row r="20" spans="1:6" ht="38.25">
      <c r="A20" s="32" t="s">
        <v>276</v>
      </c>
      <c r="B20" s="44" t="s">
        <v>309</v>
      </c>
      <c r="C20" s="42" t="s">
        <v>310</v>
      </c>
      <c r="D20" s="154">
        <v>0</v>
      </c>
      <c r="E20" s="155">
        <v>0</v>
      </c>
      <c r="F20" s="74">
        <v>0</v>
      </c>
    </row>
    <row r="21" spans="1:6" ht="18.75" customHeight="1">
      <c r="A21" s="32" t="s">
        <v>265</v>
      </c>
      <c r="B21" s="43" t="s">
        <v>307</v>
      </c>
      <c r="C21" s="42" t="s">
        <v>302</v>
      </c>
      <c r="D21" s="154">
        <v>0</v>
      </c>
      <c r="E21" s="155">
        <v>0</v>
      </c>
      <c r="F21" s="74">
        <v>0</v>
      </c>
    </row>
    <row r="22" spans="1:6" ht="18.75" customHeight="1">
      <c r="A22" s="32" t="s">
        <v>277</v>
      </c>
      <c r="B22" s="43" t="s">
        <v>308</v>
      </c>
      <c r="C22" s="42" t="s">
        <v>293</v>
      </c>
      <c r="D22" s="154">
        <v>0</v>
      </c>
      <c r="E22" s="155">
        <v>0</v>
      </c>
      <c r="F22" s="74">
        <v>0</v>
      </c>
    </row>
    <row r="23" spans="1:6" ht="18.75" customHeight="1">
      <c r="A23" s="32" t="s">
        <v>280</v>
      </c>
      <c r="B23" s="43" t="s">
        <v>326</v>
      </c>
      <c r="C23" s="42" t="s">
        <v>294</v>
      </c>
      <c r="D23" s="154">
        <v>250000</v>
      </c>
      <c r="E23" s="155">
        <v>250000</v>
      </c>
      <c r="F23" s="74">
        <v>250000</v>
      </c>
    </row>
    <row r="24" spans="1:6" ht="18.75" customHeight="1" thickBot="1">
      <c r="A24" s="45" t="s">
        <v>282</v>
      </c>
      <c r="B24" s="46" t="s">
        <v>295</v>
      </c>
      <c r="C24" s="47" t="s">
        <v>292</v>
      </c>
      <c r="D24" s="160">
        <v>0</v>
      </c>
      <c r="E24" s="161">
        <v>0</v>
      </c>
      <c r="F24" s="76">
        <v>0</v>
      </c>
    </row>
    <row r="25" spans="1:4" ht="7.5" customHeight="1">
      <c r="A25" s="3"/>
      <c r="B25" s="4"/>
      <c r="C25" s="4"/>
      <c r="D25" s="4"/>
    </row>
    <row r="26" spans="1:6" ht="12.75">
      <c r="A26" s="10"/>
      <c r="B26" s="9"/>
      <c r="C26" s="9"/>
      <c r="D26" s="9"/>
      <c r="E26" s="8"/>
      <c r="F26" s="8"/>
    </row>
  </sheetData>
  <sheetProtection/>
  <mergeCells count="9">
    <mergeCell ref="A1:F1"/>
    <mergeCell ref="A8:B8"/>
    <mergeCell ref="D4:D6"/>
    <mergeCell ref="A17:B17"/>
    <mergeCell ref="A4:A6"/>
    <mergeCell ref="C4:C6"/>
    <mergeCell ref="B4:B6"/>
    <mergeCell ref="E4:E6"/>
    <mergeCell ref="F4:F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99" r:id="rId1"/>
  <headerFooter alignWithMargins="0">
    <oddHeader>&amp;R&amp;9Załącznik nr &amp;A
do sprawozdania z wykonania budżetu
Gminy Golczewo
za 2010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showGridLines="0" defaultGridColor="0" view="pageBreakPreview" zoomScale="85" zoomScaleSheetLayoutView="85" zoomScalePageLayoutView="0" colorId="8" workbookViewId="0" topLeftCell="A1">
      <selection activeCell="H36" sqref="H36"/>
    </sheetView>
  </sheetViews>
  <sheetFormatPr defaultColWidth="9.00390625" defaultRowHeight="12.75"/>
  <cols>
    <col min="1" max="1" width="12.125" style="1" customWidth="1"/>
    <col min="2" max="3" width="14.125" style="1" bestFit="1" customWidth="1"/>
    <col min="4" max="4" width="14.00390625" style="1" customWidth="1"/>
    <col min="5" max="5" width="8.625" style="1" bestFit="1" customWidth="1"/>
    <col min="6" max="6" width="14.375" style="1" customWidth="1"/>
    <col min="7" max="7" width="14.00390625" style="1" customWidth="1"/>
    <col min="8" max="8" width="13.625" style="1" customWidth="1"/>
    <col min="9" max="9" width="7.75390625" style="1" customWidth="1"/>
    <col min="10" max="10" width="13.375" style="1" customWidth="1"/>
    <col min="11" max="12" width="13.25390625" style="0" customWidth="1"/>
    <col min="13" max="13" width="9.375" style="0" customWidth="1"/>
    <col min="14" max="14" width="13.625" style="0" customWidth="1"/>
    <col min="15" max="15" width="15.125" style="0" customWidth="1"/>
    <col min="16" max="16" width="11.875" style="0" customWidth="1"/>
    <col min="17" max="17" width="11.75390625" style="0" bestFit="1" customWidth="1"/>
  </cols>
  <sheetData>
    <row r="1" spans="1:16" ht="48.75" customHeight="1">
      <c r="A1" s="912" t="s">
        <v>496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</row>
    <row r="2" ht="13.5" thickBot="1">
      <c r="P2" s="40"/>
    </row>
    <row r="3" spans="1:16" s="2" customFormat="1" ht="12.75">
      <c r="A3" s="935" t="s">
        <v>109</v>
      </c>
      <c r="B3" s="866" t="s">
        <v>100</v>
      </c>
      <c r="C3" s="866" t="s">
        <v>101</v>
      </c>
      <c r="D3" s="866" t="s">
        <v>102</v>
      </c>
      <c r="E3" s="866" t="s">
        <v>178</v>
      </c>
      <c r="F3" s="866" t="s">
        <v>103</v>
      </c>
      <c r="G3" s="866" t="s">
        <v>104</v>
      </c>
      <c r="H3" s="866" t="s">
        <v>105</v>
      </c>
      <c r="I3" s="866" t="s">
        <v>439</v>
      </c>
      <c r="J3" s="866" t="s">
        <v>315</v>
      </c>
      <c r="K3" s="866"/>
      <c r="L3" s="866"/>
      <c r="M3" s="866"/>
      <c r="N3" s="939"/>
      <c r="O3" s="939"/>
      <c r="P3" s="940"/>
    </row>
    <row r="4" spans="1:16" s="2" customFormat="1" ht="12.75">
      <c r="A4" s="936"/>
      <c r="B4" s="933"/>
      <c r="C4" s="933"/>
      <c r="D4" s="933"/>
      <c r="E4" s="933"/>
      <c r="F4" s="934"/>
      <c r="G4" s="934"/>
      <c r="H4" s="934"/>
      <c r="I4" s="934"/>
      <c r="J4" s="934" t="s">
        <v>316</v>
      </c>
      <c r="K4" s="927" t="s">
        <v>270</v>
      </c>
      <c r="L4" s="928"/>
      <c r="M4" s="928"/>
      <c r="N4" s="928"/>
      <c r="O4" s="929"/>
      <c r="P4" s="938" t="s">
        <v>317</v>
      </c>
    </row>
    <row r="5" spans="1:16" s="2" customFormat="1" ht="27" customHeight="1">
      <c r="A5" s="936"/>
      <c r="B5" s="933"/>
      <c r="C5" s="933"/>
      <c r="D5" s="933"/>
      <c r="E5" s="933"/>
      <c r="F5" s="934"/>
      <c r="G5" s="934"/>
      <c r="H5" s="934"/>
      <c r="I5" s="934"/>
      <c r="J5" s="934"/>
      <c r="K5" s="927" t="s">
        <v>77</v>
      </c>
      <c r="L5" s="929"/>
      <c r="M5" s="926" t="s">
        <v>73</v>
      </c>
      <c r="N5" s="930" t="s">
        <v>75</v>
      </c>
      <c r="O5" s="931" t="s">
        <v>76</v>
      </c>
      <c r="P5" s="938"/>
    </row>
    <row r="6" spans="1:16" s="2" customFormat="1" ht="273" customHeight="1">
      <c r="A6" s="937"/>
      <c r="B6" s="933"/>
      <c r="C6" s="933"/>
      <c r="D6" s="933"/>
      <c r="E6" s="933"/>
      <c r="F6" s="934"/>
      <c r="G6" s="934"/>
      <c r="H6" s="934"/>
      <c r="I6" s="934"/>
      <c r="J6" s="934"/>
      <c r="K6" s="480" t="s">
        <v>106</v>
      </c>
      <c r="L6" s="480" t="s">
        <v>107</v>
      </c>
      <c r="M6" s="862"/>
      <c r="N6" s="930"/>
      <c r="O6" s="932"/>
      <c r="P6" s="938"/>
    </row>
    <row r="7" spans="1:16" ht="13.5" thickBot="1">
      <c r="A7" s="278">
        <v>1</v>
      </c>
      <c r="B7" s="279">
        <v>2</v>
      </c>
      <c r="C7" s="279">
        <v>3</v>
      </c>
      <c r="D7" s="279">
        <v>4</v>
      </c>
      <c r="E7" s="279">
        <v>5</v>
      </c>
      <c r="F7" s="279">
        <v>6</v>
      </c>
      <c r="G7" s="279">
        <v>7</v>
      </c>
      <c r="H7" s="279">
        <v>8</v>
      </c>
      <c r="I7" s="279">
        <v>9</v>
      </c>
      <c r="J7" s="279">
        <v>10</v>
      </c>
      <c r="K7" s="279">
        <v>11</v>
      </c>
      <c r="L7" s="279">
        <v>12</v>
      </c>
      <c r="M7" s="279">
        <v>13</v>
      </c>
      <c r="N7" s="280">
        <v>14</v>
      </c>
      <c r="O7" s="280">
        <v>15</v>
      </c>
      <c r="P7" s="281">
        <v>16</v>
      </c>
    </row>
    <row r="8" spans="1:17" s="266" customFormat="1" ht="19.5" customHeight="1" thickTop="1">
      <c r="A8" s="711" t="s">
        <v>328</v>
      </c>
      <c r="B8" s="712">
        <f>B9</f>
        <v>0</v>
      </c>
      <c r="C8" s="712">
        <f>C9</f>
        <v>292835.06</v>
      </c>
      <c r="D8" s="712">
        <f>D9</f>
        <v>292835.06</v>
      </c>
      <c r="E8" s="712">
        <f aca="true" t="shared" si="0" ref="E8:E20">D8/C8*100</f>
        <v>100</v>
      </c>
      <c r="F8" s="712">
        <f>F9</f>
        <v>0</v>
      </c>
      <c r="G8" s="712">
        <f>G9</f>
        <v>292835.06</v>
      </c>
      <c r="H8" s="712">
        <f>H9</f>
        <v>292835.06</v>
      </c>
      <c r="I8" s="712">
        <f aca="true" t="shared" si="1" ref="I8:I20">H8/G8*100</f>
        <v>100</v>
      </c>
      <c r="J8" s="712">
        <f aca="true" t="shared" si="2" ref="J8:P8">J9</f>
        <v>292835.06</v>
      </c>
      <c r="K8" s="712">
        <f t="shared" si="2"/>
        <v>0</v>
      </c>
      <c r="L8" s="712">
        <f t="shared" si="2"/>
        <v>292835.06</v>
      </c>
      <c r="M8" s="712">
        <f t="shared" si="2"/>
        <v>0</v>
      </c>
      <c r="N8" s="712">
        <f t="shared" si="2"/>
        <v>0</v>
      </c>
      <c r="O8" s="712">
        <f t="shared" si="2"/>
        <v>0</v>
      </c>
      <c r="P8" s="713">
        <f t="shared" si="2"/>
        <v>0</v>
      </c>
      <c r="Q8" s="265">
        <f>P8+J8</f>
        <v>292835.06</v>
      </c>
    </row>
    <row r="9" spans="1:17" s="130" customFormat="1" ht="19.5" customHeight="1">
      <c r="A9" s="714" t="s">
        <v>194</v>
      </c>
      <c r="B9" s="715">
        <v>0</v>
      </c>
      <c r="C9" s="715">
        <v>292835.06</v>
      </c>
      <c r="D9" s="715">
        <v>292835.06</v>
      </c>
      <c r="E9" s="716">
        <f t="shared" si="0"/>
        <v>100</v>
      </c>
      <c r="F9" s="715">
        <v>0</v>
      </c>
      <c r="G9" s="715">
        <v>292835.06</v>
      </c>
      <c r="H9" s="715">
        <v>292835.06</v>
      </c>
      <c r="I9" s="716">
        <f t="shared" si="1"/>
        <v>100</v>
      </c>
      <c r="J9" s="717">
        <f>SUM(K9:O9)</f>
        <v>292835.06</v>
      </c>
      <c r="K9" s="717">
        <v>0</v>
      </c>
      <c r="L9" s="717">
        <v>292835.06</v>
      </c>
      <c r="M9" s="717">
        <v>0</v>
      </c>
      <c r="N9" s="717">
        <v>0</v>
      </c>
      <c r="O9" s="717">
        <v>0</v>
      </c>
      <c r="P9" s="718">
        <v>0</v>
      </c>
      <c r="Q9" s="170"/>
    </row>
    <row r="10" spans="1:17" s="266" customFormat="1" ht="19.5" customHeight="1">
      <c r="A10" s="719" t="s">
        <v>384</v>
      </c>
      <c r="B10" s="720">
        <f>SUM(B11:B12)</f>
        <v>95000</v>
      </c>
      <c r="C10" s="720">
        <f>SUM(C11:C12)</f>
        <v>103793</v>
      </c>
      <c r="D10" s="720">
        <f>SUM(D11:D12)</f>
        <v>103793</v>
      </c>
      <c r="E10" s="720">
        <f t="shared" si="0"/>
        <v>100</v>
      </c>
      <c r="F10" s="720">
        <f>SUM(F11:F12)</f>
        <v>95000</v>
      </c>
      <c r="G10" s="720">
        <f>SUM(G11:G12)</f>
        <v>103793</v>
      </c>
      <c r="H10" s="720">
        <f>SUM(H11:H12)</f>
        <v>103793</v>
      </c>
      <c r="I10" s="720">
        <f t="shared" si="1"/>
        <v>100</v>
      </c>
      <c r="J10" s="720">
        <f aca="true" t="shared" si="3" ref="J10:P10">SUM(J11:J12)</f>
        <v>103793</v>
      </c>
      <c r="K10" s="720">
        <f t="shared" si="3"/>
        <v>75282.44</v>
      </c>
      <c r="L10" s="720">
        <f t="shared" si="3"/>
        <v>21710.56</v>
      </c>
      <c r="M10" s="720">
        <f t="shared" si="3"/>
        <v>0</v>
      </c>
      <c r="N10" s="720">
        <f t="shared" si="3"/>
        <v>6800</v>
      </c>
      <c r="O10" s="720">
        <f t="shared" si="3"/>
        <v>0</v>
      </c>
      <c r="P10" s="721">
        <f t="shared" si="3"/>
        <v>0</v>
      </c>
      <c r="Q10" s="265">
        <f>P10+J10</f>
        <v>103793</v>
      </c>
    </row>
    <row r="11" spans="1:17" s="130" customFormat="1" ht="19.5" customHeight="1">
      <c r="A11" s="714" t="s">
        <v>110</v>
      </c>
      <c r="B11" s="715">
        <v>95000</v>
      </c>
      <c r="C11" s="715">
        <v>95000</v>
      </c>
      <c r="D11" s="715">
        <v>95000</v>
      </c>
      <c r="E11" s="716">
        <f t="shared" si="0"/>
        <v>100</v>
      </c>
      <c r="F11" s="715">
        <v>95000</v>
      </c>
      <c r="G11" s="715">
        <v>95000</v>
      </c>
      <c r="H11" s="715">
        <v>95000</v>
      </c>
      <c r="I11" s="716">
        <f t="shared" si="1"/>
        <v>100</v>
      </c>
      <c r="J11" s="717">
        <f>SUM(K11:O11)</f>
        <v>95000</v>
      </c>
      <c r="K11" s="717">
        <v>74070</v>
      </c>
      <c r="L11" s="717">
        <v>20930</v>
      </c>
      <c r="M11" s="717">
        <v>0</v>
      </c>
      <c r="N11" s="717">
        <v>0</v>
      </c>
      <c r="O11" s="717">
        <v>0</v>
      </c>
      <c r="P11" s="718">
        <v>0</v>
      </c>
      <c r="Q11" s="170"/>
    </row>
    <row r="12" spans="1:17" s="130" customFormat="1" ht="19.5" customHeight="1">
      <c r="A12" s="714" t="s">
        <v>191</v>
      </c>
      <c r="B12" s="715">
        <v>0</v>
      </c>
      <c r="C12" s="715">
        <v>8793</v>
      </c>
      <c r="D12" s="715">
        <v>8793</v>
      </c>
      <c r="E12" s="716">
        <f t="shared" si="0"/>
        <v>100</v>
      </c>
      <c r="F12" s="715">
        <v>0</v>
      </c>
      <c r="G12" s="715">
        <v>8793</v>
      </c>
      <c r="H12" s="715">
        <v>8793</v>
      </c>
      <c r="I12" s="716">
        <f t="shared" si="1"/>
        <v>100</v>
      </c>
      <c r="J12" s="717">
        <f>SUM(K12:O12)</f>
        <v>8793</v>
      </c>
      <c r="K12" s="717">
        <v>1212.44</v>
      </c>
      <c r="L12" s="717">
        <v>780.56</v>
      </c>
      <c r="M12" s="717">
        <v>0</v>
      </c>
      <c r="N12" s="717">
        <v>6800</v>
      </c>
      <c r="O12" s="717">
        <v>0</v>
      </c>
      <c r="P12" s="718">
        <v>0</v>
      </c>
      <c r="Q12" s="265">
        <f>P12+J12</f>
        <v>8793</v>
      </c>
    </row>
    <row r="13" spans="1:17" s="266" customFormat="1" ht="19.5" customHeight="1">
      <c r="A13" s="719" t="s">
        <v>41</v>
      </c>
      <c r="B13" s="720">
        <f>SUM(B14:B16)</f>
        <v>1020</v>
      </c>
      <c r="C13" s="720">
        <f>SUM(C14:C16)</f>
        <v>33851</v>
      </c>
      <c r="D13" s="720">
        <f>SUM(D14:D16)</f>
        <v>25369</v>
      </c>
      <c r="E13" s="720">
        <f t="shared" si="0"/>
        <v>74.94313314230008</v>
      </c>
      <c r="F13" s="720">
        <f>SUM(F14:F16)</f>
        <v>1020</v>
      </c>
      <c r="G13" s="720">
        <f>SUM(G14:G16)</f>
        <v>33851</v>
      </c>
      <c r="H13" s="720">
        <f>SUM(H14:H16)</f>
        <v>25369</v>
      </c>
      <c r="I13" s="720">
        <f t="shared" si="1"/>
        <v>74.94313314230008</v>
      </c>
      <c r="J13" s="720">
        <f aca="true" t="shared" si="4" ref="J13:P13">SUM(J14:J16)</f>
        <v>25369</v>
      </c>
      <c r="K13" s="720">
        <f t="shared" si="4"/>
        <v>3493.49</v>
      </c>
      <c r="L13" s="720">
        <f t="shared" si="4"/>
        <v>9875.51</v>
      </c>
      <c r="M13" s="720">
        <f t="shared" si="4"/>
        <v>0</v>
      </c>
      <c r="N13" s="720">
        <f t="shared" si="4"/>
        <v>12000</v>
      </c>
      <c r="O13" s="720">
        <f t="shared" si="4"/>
        <v>0</v>
      </c>
      <c r="P13" s="721">
        <f t="shared" si="4"/>
        <v>0</v>
      </c>
      <c r="Q13" s="265">
        <f>P13+J13</f>
        <v>25369</v>
      </c>
    </row>
    <row r="14" spans="1:16" s="130" customFormat="1" ht="19.5" customHeight="1">
      <c r="A14" s="714" t="s">
        <v>111</v>
      </c>
      <c r="B14" s="715">
        <v>1020</v>
      </c>
      <c r="C14" s="715">
        <v>1020</v>
      </c>
      <c r="D14" s="715">
        <v>1020</v>
      </c>
      <c r="E14" s="716">
        <f t="shared" si="0"/>
        <v>100</v>
      </c>
      <c r="F14" s="715">
        <v>1020</v>
      </c>
      <c r="G14" s="715">
        <v>1020</v>
      </c>
      <c r="H14" s="715">
        <v>1020</v>
      </c>
      <c r="I14" s="716">
        <f t="shared" si="1"/>
        <v>100</v>
      </c>
      <c r="J14" s="717">
        <f>SUM(K14:O14)</f>
        <v>1020</v>
      </c>
      <c r="K14" s="715">
        <v>0</v>
      </c>
      <c r="L14" s="715">
        <v>1020</v>
      </c>
      <c r="M14" s="715">
        <v>0</v>
      </c>
      <c r="N14" s="715">
        <v>0</v>
      </c>
      <c r="O14" s="715">
        <v>0</v>
      </c>
      <c r="P14" s="718">
        <v>0</v>
      </c>
    </row>
    <row r="15" spans="1:16" s="130" customFormat="1" ht="19.5" customHeight="1">
      <c r="A15" s="714" t="s">
        <v>192</v>
      </c>
      <c r="B15" s="715">
        <v>0</v>
      </c>
      <c r="C15" s="715">
        <v>12450</v>
      </c>
      <c r="D15" s="715">
        <v>12450</v>
      </c>
      <c r="E15" s="716">
        <f t="shared" si="0"/>
        <v>100</v>
      </c>
      <c r="F15" s="715">
        <v>0</v>
      </c>
      <c r="G15" s="715">
        <v>12450</v>
      </c>
      <c r="H15" s="715">
        <v>12450</v>
      </c>
      <c r="I15" s="716">
        <f t="shared" si="1"/>
        <v>100</v>
      </c>
      <c r="J15" s="717">
        <f>SUM(K15:O15)</f>
        <v>12450</v>
      </c>
      <c r="K15" s="715">
        <v>1185</v>
      </c>
      <c r="L15" s="715">
        <v>4515</v>
      </c>
      <c r="M15" s="715">
        <v>0</v>
      </c>
      <c r="N15" s="715">
        <v>6750</v>
      </c>
      <c r="O15" s="715">
        <v>0</v>
      </c>
      <c r="P15" s="718">
        <v>0</v>
      </c>
    </row>
    <row r="16" spans="1:16" s="130" customFormat="1" ht="19.5" customHeight="1">
      <c r="A16" s="714" t="s">
        <v>193</v>
      </c>
      <c r="B16" s="715">
        <v>0</v>
      </c>
      <c r="C16" s="715">
        <v>20381</v>
      </c>
      <c r="D16" s="715">
        <v>11899</v>
      </c>
      <c r="E16" s="716">
        <f t="shared" si="0"/>
        <v>58.38280751680487</v>
      </c>
      <c r="F16" s="715">
        <v>0</v>
      </c>
      <c r="G16" s="715">
        <v>20381</v>
      </c>
      <c r="H16" s="715">
        <v>11899</v>
      </c>
      <c r="I16" s="716">
        <f t="shared" si="1"/>
        <v>58.38280751680487</v>
      </c>
      <c r="J16" s="717">
        <f>SUM(K16:O16)</f>
        <v>11899</v>
      </c>
      <c r="K16" s="715">
        <v>2308.49</v>
      </c>
      <c r="L16" s="715">
        <v>4340.51</v>
      </c>
      <c r="M16" s="715">
        <v>0</v>
      </c>
      <c r="N16" s="715">
        <v>5250</v>
      </c>
      <c r="O16" s="715">
        <v>0</v>
      </c>
      <c r="P16" s="718">
        <v>0</v>
      </c>
    </row>
    <row r="17" spans="1:17" s="266" customFormat="1" ht="19.5" customHeight="1">
      <c r="A17" s="719" t="s">
        <v>415</v>
      </c>
      <c r="B17" s="720">
        <f>SUM(B18:B19)</f>
        <v>1747000</v>
      </c>
      <c r="C17" s="720">
        <f>SUM(C18:C19)</f>
        <v>1747000</v>
      </c>
      <c r="D17" s="720">
        <f>SUM(D18:D19)</f>
        <v>1723130.79</v>
      </c>
      <c r="E17" s="720">
        <f t="shared" si="0"/>
        <v>98.63370291929022</v>
      </c>
      <c r="F17" s="720">
        <f>SUM(F18:F19)</f>
        <v>1747000</v>
      </c>
      <c r="G17" s="720">
        <f>SUM(G18:G19)</f>
        <v>1747300</v>
      </c>
      <c r="H17" s="720">
        <f>SUM(H18:H19)</f>
        <v>1723330.76</v>
      </c>
      <c r="I17" s="720">
        <f t="shared" si="1"/>
        <v>98.62821267097807</v>
      </c>
      <c r="J17" s="720">
        <f aca="true" t="shared" si="5" ref="J17:P17">SUM(J18:J19)</f>
        <v>1723330.76</v>
      </c>
      <c r="K17" s="720">
        <f t="shared" si="5"/>
        <v>54496.85</v>
      </c>
      <c r="L17" s="720">
        <f t="shared" si="5"/>
        <v>15815.56</v>
      </c>
      <c r="M17" s="720">
        <f t="shared" si="5"/>
        <v>0</v>
      </c>
      <c r="N17" s="720">
        <f t="shared" si="5"/>
        <v>1653018.35</v>
      </c>
      <c r="O17" s="720">
        <f t="shared" si="5"/>
        <v>0</v>
      </c>
      <c r="P17" s="721">
        <f t="shared" si="5"/>
        <v>0</v>
      </c>
      <c r="Q17" s="265">
        <f>P17+J17</f>
        <v>1723330.76</v>
      </c>
    </row>
    <row r="18" spans="1:16" s="130" customFormat="1" ht="19.5" customHeight="1">
      <c r="A18" s="714" t="s">
        <v>112</v>
      </c>
      <c r="B18" s="715">
        <v>1740000</v>
      </c>
      <c r="C18" s="715">
        <v>1740000</v>
      </c>
      <c r="D18" s="715">
        <v>1716344.79</v>
      </c>
      <c r="E18" s="716">
        <f t="shared" si="0"/>
        <v>98.6405051724138</v>
      </c>
      <c r="F18" s="715">
        <v>1740000</v>
      </c>
      <c r="G18" s="715">
        <v>1740300</v>
      </c>
      <c r="H18" s="715">
        <v>1716544.76</v>
      </c>
      <c r="I18" s="716">
        <f t="shared" si="1"/>
        <v>98.6349916681032</v>
      </c>
      <c r="J18" s="717">
        <f>SUM(K18:O18)</f>
        <v>1716544.76</v>
      </c>
      <c r="K18" s="722">
        <v>54496.85</v>
      </c>
      <c r="L18" s="722">
        <v>15815.56</v>
      </c>
      <c r="M18" s="722">
        <v>0</v>
      </c>
      <c r="N18" s="722">
        <v>1646232.35</v>
      </c>
      <c r="O18" s="722">
        <v>0</v>
      </c>
      <c r="P18" s="718">
        <v>0</v>
      </c>
    </row>
    <row r="19" spans="1:16" s="130" customFormat="1" ht="19.5" customHeight="1" thickBot="1">
      <c r="A19" s="723" t="s">
        <v>113</v>
      </c>
      <c r="B19" s="724">
        <v>7000</v>
      </c>
      <c r="C19" s="724">
        <v>7000</v>
      </c>
      <c r="D19" s="724">
        <v>6786</v>
      </c>
      <c r="E19" s="725">
        <f t="shared" si="0"/>
        <v>96.94285714285714</v>
      </c>
      <c r="F19" s="724">
        <v>7000</v>
      </c>
      <c r="G19" s="724">
        <v>7000</v>
      </c>
      <c r="H19" s="724">
        <v>6786</v>
      </c>
      <c r="I19" s="725">
        <f t="shared" si="1"/>
        <v>96.94285714285714</v>
      </c>
      <c r="J19" s="726">
        <f>SUM(K19:O19)</f>
        <v>6786</v>
      </c>
      <c r="K19" s="724">
        <v>0</v>
      </c>
      <c r="L19" s="724">
        <v>0</v>
      </c>
      <c r="M19" s="724">
        <v>0</v>
      </c>
      <c r="N19" s="724">
        <v>6786</v>
      </c>
      <c r="O19" s="724">
        <v>0</v>
      </c>
      <c r="P19" s="727">
        <v>0</v>
      </c>
    </row>
    <row r="20" spans="1:17" s="734" customFormat="1" ht="19.5" customHeight="1" thickBot="1" thickTop="1">
      <c r="A20" s="728" t="s">
        <v>321</v>
      </c>
      <c r="B20" s="729">
        <f>B8+B10+B13+B17</f>
        <v>1843020</v>
      </c>
      <c r="C20" s="729">
        <f>C8+C10+C13+C17</f>
        <v>2177479.06</v>
      </c>
      <c r="D20" s="729">
        <f>D8+D10+D13+D17</f>
        <v>2145127.85</v>
      </c>
      <c r="E20" s="730">
        <f t="shared" si="0"/>
        <v>98.51428146454828</v>
      </c>
      <c r="F20" s="729">
        <f>F8+F10+F13+F17</f>
        <v>1843020</v>
      </c>
      <c r="G20" s="729">
        <f>G8+G10+G13+G17</f>
        <v>2177779.06</v>
      </c>
      <c r="H20" s="729">
        <f>H8+H10+H13+H17</f>
        <v>2145327.82</v>
      </c>
      <c r="I20" s="730">
        <f t="shared" si="1"/>
        <v>98.50989291815488</v>
      </c>
      <c r="J20" s="731">
        <f aca="true" t="shared" si="6" ref="J20:P20">J8+J10+J13+J17</f>
        <v>2145327.82</v>
      </c>
      <c r="K20" s="731">
        <f t="shared" si="6"/>
        <v>133272.78</v>
      </c>
      <c r="L20" s="731">
        <f t="shared" si="6"/>
        <v>340236.69</v>
      </c>
      <c r="M20" s="731">
        <f t="shared" si="6"/>
        <v>0</v>
      </c>
      <c r="N20" s="731">
        <f t="shared" si="6"/>
        <v>1671818.35</v>
      </c>
      <c r="O20" s="731">
        <f t="shared" si="6"/>
        <v>0</v>
      </c>
      <c r="P20" s="732">
        <f t="shared" si="6"/>
        <v>0</v>
      </c>
      <c r="Q20" s="733">
        <f>P20+J20</f>
        <v>2145327.82</v>
      </c>
    </row>
    <row r="22" ht="12.75">
      <c r="A22" s="14"/>
    </row>
    <row r="27" ht="12.75">
      <c r="K27" s="126"/>
    </row>
  </sheetData>
  <sheetProtection/>
  <mergeCells count="18">
    <mergeCell ref="A1:P1"/>
    <mergeCell ref="J4:J6"/>
    <mergeCell ref="B3:B6"/>
    <mergeCell ref="F3:F6"/>
    <mergeCell ref="A3:A6"/>
    <mergeCell ref="H3:H6"/>
    <mergeCell ref="I3:I6"/>
    <mergeCell ref="P4:P6"/>
    <mergeCell ref="J3:P3"/>
    <mergeCell ref="C3:C6"/>
    <mergeCell ref="M5:M6"/>
    <mergeCell ref="K4:O4"/>
    <mergeCell ref="N5:N6"/>
    <mergeCell ref="O5:O6"/>
    <mergeCell ref="D3:D6"/>
    <mergeCell ref="E3:E6"/>
    <mergeCell ref="G3:G6"/>
    <mergeCell ref="K5:L5"/>
  </mergeCells>
  <printOptions/>
  <pageMargins left="0.41" right="0.1968503937007874" top="0.7874015748031497" bottom="0.3937007874015748" header="0.41" footer="0.5118110236220472"/>
  <pageSetup horizontalDpi="600" verticalDpi="600" orientation="landscape" paperSize="9" scale="71" r:id="rId1"/>
  <headerFooter alignWithMargins="0">
    <oddHeader>&amp;R&amp;9Załącznik nr &amp;A
do sprawozdania z wykonania budżetu
Gminy Golczewo
za 2010 rok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C14"/>
  <sheetViews>
    <sheetView tabSelected="1" view="pageBreakPreview" zoomScale="90" zoomScaleSheetLayoutView="90" zoomScalePageLayoutView="0" workbookViewId="0" topLeftCell="A7">
      <selection activeCell="F4" sqref="F4:F7"/>
    </sheetView>
  </sheetViews>
  <sheetFormatPr defaultColWidth="9.00390625" defaultRowHeight="12.75"/>
  <cols>
    <col min="1" max="2" width="11.75390625" style="1" customWidth="1"/>
    <col min="3" max="4" width="12.625" style="1" customWidth="1"/>
    <col min="5" max="5" width="7.25390625" style="1" customWidth="1"/>
    <col min="6" max="6" width="11.875" style="1" customWidth="1"/>
    <col min="7" max="8" width="12.25390625" style="1" customWidth="1"/>
    <col min="9" max="9" width="8.00390625" style="1" customWidth="1"/>
    <col min="10" max="10" width="10.125" style="1" customWidth="1"/>
    <col min="11" max="11" width="11.375" style="1" customWidth="1"/>
    <col min="12" max="12" width="12.75390625" style="0" customWidth="1"/>
    <col min="13" max="13" width="10.875" style="0" customWidth="1"/>
    <col min="14" max="14" width="10.25390625" style="0" customWidth="1"/>
    <col min="15" max="15" width="15.125" style="0" customWidth="1"/>
    <col min="16" max="16" width="11.125" style="0" bestFit="1" customWidth="1"/>
    <col min="82" max="16384" width="9.125" style="1" customWidth="1"/>
  </cols>
  <sheetData>
    <row r="1" spans="1:16" ht="64.5" customHeight="1">
      <c r="A1" s="912" t="s">
        <v>108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P3" s="39"/>
    </row>
    <row r="4" spans="1:16" ht="12.75">
      <c r="A4" s="935" t="s">
        <v>115</v>
      </c>
      <c r="B4" s="866" t="s">
        <v>100</v>
      </c>
      <c r="C4" s="866" t="s">
        <v>101</v>
      </c>
      <c r="D4" s="866" t="s">
        <v>102</v>
      </c>
      <c r="E4" s="866" t="s">
        <v>431</v>
      </c>
      <c r="F4" s="866" t="s">
        <v>103</v>
      </c>
      <c r="G4" s="866" t="s">
        <v>104</v>
      </c>
      <c r="H4" s="866" t="s">
        <v>105</v>
      </c>
      <c r="I4" s="866" t="s">
        <v>439</v>
      </c>
      <c r="J4" s="866" t="s">
        <v>315</v>
      </c>
      <c r="K4" s="866"/>
      <c r="L4" s="866"/>
      <c r="M4" s="866"/>
      <c r="N4" s="939"/>
      <c r="O4" s="939"/>
      <c r="P4" s="940"/>
    </row>
    <row r="5" spans="1:16" ht="12.75">
      <c r="A5" s="936"/>
      <c r="B5" s="933"/>
      <c r="C5" s="933"/>
      <c r="D5" s="933"/>
      <c r="E5" s="933"/>
      <c r="F5" s="934"/>
      <c r="G5" s="934"/>
      <c r="H5" s="934"/>
      <c r="I5" s="934"/>
      <c r="J5" s="934" t="s">
        <v>316</v>
      </c>
      <c r="K5" s="927" t="s">
        <v>270</v>
      </c>
      <c r="L5" s="928"/>
      <c r="M5" s="928"/>
      <c r="N5" s="928"/>
      <c r="O5" s="929"/>
      <c r="P5" s="938" t="s">
        <v>317</v>
      </c>
    </row>
    <row r="6" spans="1:16" ht="33" customHeight="1">
      <c r="A6" s="936"/>
      <c r="B6" s="933"/>
      <c r="C6" s="933"/>
      <c r="D6" s="933"/>
      <c r="E6" s="933"/>
      <c r="F6" s="934"/>
      <c r="G6" s="934"/>
      <c r="H6" s="934"/>
      <c r="I6" s="934"/>
      <c r="J6" s="934"/>
      <c r="K6" s="927" t="s">
        <v>77</v>
      </c>
      <c r="L6" s="929"/>
      <c r="M6" s="926" t="s">
        <v>73</v>
      </c>
      <c r="N6" s="941" t="s">
        <v>495</v>
      </c>
      <c r="O6" s="942" t="s">
        <v>76</v>
      </c>
      <c r="P6" s="938"/>
    </row>
    <row r="7" spans="1:16" ht="242.25" customHeight="1" thickBot="1">
      <c r="A7" s="937"/>
      <c r="B7" s="933"/>
      <c r="C7" s="933"/>
      <c r="D7" s="933"/>
      <c r="E7" s="933"/>
      <c r="F7" s="934"/>
      <c r="G7" s="934"/>
      <c r="H7" s="934"/>
      <c r="I7" s="934"/>
      <c r="J7" s="934"/>
      <c r="K7" s="480" t="s">
        <v>106</v>
      </c>
      <c r="L7" s="480" t="s">
        <v>107</v>
      </c>
      <c r="M7" s="862"/>
      <c r="N7" s="941"/>
      <c r="O7" s="943"/>
      <c r="P7" s="938"/>
    </row>
    <row r="8" spans="1:81" s="740" customFormat="1" ht="19.5" customHeight="1" thickTop="1">
      <c r="A8" s="735" t="s">
        <v>382</v>
      </c>
      <c r="B8" s="736">
        <f>SUM(B9:B9)</f>
        <v>3000</v>
      </c>
      <c r="C8" s="736">
        <f>SUM(C9:C9)</f>
        <v>3000</v>
      </c>
      <c r="D8" s="736">
        <f>SUM(D9:D9)</f>
        <v>3000</v>
      </c>
      <c r="E8" s="737">
        <f>D8/C8*100</f>
        <v>100</v>
      </c>
      <c r="F8" s="736">
        <f>SUM(F9:F9)</f>
        <v>3000</v>
      </c>
      <c r="G8" s="736">
        <f>SUM(G9:G9)</f>
        <v>3000</v>
      </c>
      <c r="H8" s="736">
        <f>SUM(H9:H9)</f>
        <v>3000</v>
      </c>
      <c r="I8" s="738">
        <f>H8/G8*100</f>
        <v>100</v>
      </c>
      <c r="J8" s="736">
        <f>J9</f>
        <v>3000</v>
      </c>
      <c r="K8" s="736">
        <f aca="true" t="shared" si="0" ref="K8:P8">K9</f>
        <v>0</v>
      </c>
      <c r="L8" s="736">
        <f t="shared" si="0"/>
        <v>3000</v>
      </c>
      <c r="M8" s="736">
        <f t="shared" si="0"/>
        <v>0</v>
      </c>
      <c r="N8" s="736">
        <f t="shared" si="0"/>
        <v>0</v>
      </c>
      <c r="O8" s="736">
        <f t="shared" si="0"/>
        <v>0</v>
      </c>
      <c r="P8" s="736">
        <f t="shared" si="0"/>
        <v>0</v>
      </c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</row>
    <row r="9" spans="1:16" ht="19.5" customHeight="1" thickBot="1">
      <c r="A9" s="162" t="s">
        <v>114</v>
      </c>
      <c r="B9" s="163">
        <v>3000</v>
      </c>
      <c r="C9" s="163">
        <v>3000</v>
      </c>
      <c r="D9" s="163">
        <v>3000</v>
      </c>
      <c r="E9" s="171">
        <f>D9/C9*100</f>
        <v>100</v>
      </c>
      <c r="F9" s="164">
        <v>3000</v>
      </c>
      <c r="G9" s="164">
        <v>3000</v>
      </c>
      <c r="H9" s="164">
        <v>3000</v>
      </c>
      <c r="I9" s="167">
        <f>H9/G9*100</f>
        <v>100</v>
      </c>
      <c r="J9" s="164">
        <f>SUM(K9:O9)</f>
        <v>3000</v>
      </c>
      <c r="K9" s="164">
        <v>0</v>
      </c>
      <c r="L9" s="164">
        <v>3000</v>
      </c>
      <c r="M9" s="164">
        <v>0</v>
      </c>
      <c r="N9" s="165">
        <v>0</v>
      </c>
      <c r="O9" s="165">
        <v>0</v>
      </c>
      <c r="P9" s="166">
        <v>0</v>
      </c>
    </row>
    <row r="10" spans="1:81" s="746" customFormat="1" ht="24.75" customHeight="1" thickBot="1" thickTop="1">
      <c r="A10" s="741" t="s">
        <v>321</v>
      </c>
      <c r="B10" s="742">
        <f>B8</f>
        <v>3000</v>
      </c>
      <c r="C10" s="742">
        <f>C8</f>
        <v>3000</v>
      </c>
      <c r="D10" s="742">
        <f>D8</f>
        <v>3000</v>
      </c>
      <c r="E10" s="743">
        <f>D10/C10*100</f>
        <v>100</v>
      </c>
      <c r="F10" s="742">
        <f>F8</f>
        <v>3000</v>
      </c>
      <c r="G10" s="742">
        <f>G8</f>
        <v>3000</v>
      </c>
      <c r="H10" s="742">
        <f>H8</f>
        <v>3000</v>
      </c>
      <c r="I10" s="744">
        <f>H10/G10*100</f>
        <v>100</v>
      </c>
      <c r="J10" s="742">
        <f>J8</f>
        <v>3000</v>
      </c>
      <c r="K10" s="742">
        <f aca="true" t="shared" si="1" ref="K10:P10">K8</f>
        <v>0</v>
      </c>
      <c r="L10" s="742">
        <f t="shared" si="1"/>
        <v>3000</v>
      </c>
      <c r="M10" s="742">
        <f t="shared" si="1"/>
        <v>0</v>
      </c>
      <c r="N10" s="742">
        <f t="shared" si="1"/>
        <v>0</v>
      </c>
      <c r="O10" s="742">
        <f t="shared" si="1"/>
        <v>0</v>
      </c>
      <c r="P10" s="742">
        <f t="shared" si="1"/>
        <v>0</v>
      </c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  <c r="AT10" s="745"/>
      <c r="AU10" s="745"/>
      <c r="AV10" s="745"/>
      <c r="AW10" s="745"/>
      <c r="AX10" s="745"/>
      <c r="AY10" s="745"/>
      <c r="AZ10" s="745"/>
      <c r="BA10" s="745"/>
      <c r="BB10" s="745"/>
      <c r="BC10" s="745"/>
      <c r="BD10" s="745"/>
      <c r="BE10" s="745"/>
      <c r="BF10" s="745"/>
      <c r="BG10" s="745"/>
      <c r="BH10" s="745"/>
      <c r="BI10" s="745"/>
      <c r="BJ10" s="745"/>
      <c r="BK10" s="745"/>
      <c r="BL10" s="745"/>
      <c r="BM10" s="745"/>
      <c r="BN10" s="745"/>
      <c r="BO10" s="745"/>
      <c r="BP10" s="745"/>
      <c r="BQ10" s="745"/>
      <c r="BR10" s="745"/>
      <c r="BS10" s="745"/>
      <c r="BT10" s="745"/>
      <c r="BU10" s="745"/>
      <c r="BV10" s="745"/>
      <c r="BW10" s="745"/>
      <c r="BX10" s="745"/>
      <c r="BY10" s="745"/>
      <c r="BZ10" s="745"/>
      <c r="CA10" s="745"/>
      <c r="CB10" s="745"/>
      <c r="CC10" s="745"/>
    </row>
    <row r="12" spans="1:11" ht="12.75">
      <c r="A12" s="14"/>
      <c r="K12"/>
    </row>
    <row r="13" ht="12.75">
      <c r="A13" s="1" t="s">
        <v>116</v>
      </c>
    </row>
    <row r="14" ht="12.75">
      <c r="A14" s="1" t="s">
        <v>117</v>
      </c>
    </row>
  </sheetData>
  <sheetProtection/>
  <mergeCells count="18">
    <mergeCell ref="D4:D7"/>
    <mergeCell ref="J5:J7"/>
    <mergeCell ref="K5:O5"/>
    <mergeCell ref="P5:P7"/>
    <mergeCell ref="K6:L6"/>
    <mergeCell ref="M6:M7"/>
    <mergeCell ref="N6:N7"/>
    <mergeCell ref="O6:O7"/>
    <mergeCell ref="A1:P1"/>
    <mergeCell ref="J4:P4"/>
    <mergeCell ref="E4:E7"/>
    <mergeCell ref="F4:F7"/>
    <mergeCell ref="G4:G7"/>
    <mergeCell ref="H4:H7"/>
    <mergeCell ref="I4:I7"/>
    <mergeCell ref="A4:A7"/>
    <mergeCell ref="B4:B7"/>
    <mergeCell ref="C4:C7"/>
  </mergeCells>
  <printOptions horizontalCentered="1"/>
  <pageMargins left="0.28" right="0.5" top="1.062992125984252" bottom="0.3937007874015748" header="0.5118110236220472" footer="0.5118110236220472"/>
  <pageSetup horizontalDpi="600" verticalDpi="600" orientation="landscape" paperSize="9" scale="77" r:id="rId1"/>
  <headerFooter alignWithMargins="0">
    <oddHeader>&amp;R&amp;9Załącznik nr &amp;A
do sprawozdania z wykonania budżetu
Gminy Golczewo
za 2010 ro&amp;10k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H18"/>
  <sheetViews>
    <sheetView view="pageBreakPreview" zoomScaleSheetLayoutView="100" zoomScalePageLayoutView="0" workbookViewId="0" topLeftCell="A7">
      <selection activeCell="A12" sqref="A12:IV12"/>
    </sheetView>
  </sheetViews>
  <sheetFormatPr defaultColWidth="9.00390625" defaultRowHeight="12.75"/>
  <cols>
    <col min="1" max="1" width="9.625" style="1" customWidth="1"/>
    <col min="2" max="2" width="5.00390625" style="1" bestFit="1" customWidth="1"/>
    <col min="3" max="3" width="11.875" style="1" customWidth="1"/>
    <col min="4" max="4" width="12.375" style="1" customWidth="1"/>
    <col min="5" max="5" width="12.125" style="1" customWidth="1"/>
    <col min="6" max="6" width="7.25390625" style="1" customWidth="1"/>
    <col min="7" max="7" width="11.875" style="1" customWidth="1"/>
    <col min="8" max="8" width="12.00390625" style="1" customWidth="1"/>
    <col min="9" max="9" width="11.375" style="1" customWidth="1"/>
    <col min="10" max="10" width="7.125" style="1" customWidth="1"/>
    <col min="11" max="11" width="11.875" style="1" customWidth="1"/>
    <col min="12" max="12" width="11.375" style="1" customWidth="1"/>
    <col min="13" max="13" width="12.125" style="0" customWidth="1"/>
    <col min="14" max="15" width="10.75390625" style="0" customWidth="1"/>
    <col min="16" max="16" width="13.75390625" style="0" customWidth="1"/>
    <col min="17" max="17" width="12.625" style="0" customWidth="1"/>
    <col min="87" max="16384" width="9.125" style="1" customWidth="1"/>
  </cols>
  <sheetData>
    <row r="1" spans="1:17" ht="66.75" customHeight="1">
      <c r="A1" s="912" t="s">
        <v>118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</row>
    <row r="2" ht="13.5" thickBot="1">
      <c r="Q2" s="39"/>
    </row>
    <row r="3" spans="1:17" s="2" customFormat="1" ht="20.25" customHeight="1">
      <c r="A3" s="944" t="s">
        <v>119</v>
      </c>
      <c r="B3" s="947" t="s">
        <v>120</v>
      </c>
      <c r="C3" s="866" t="s">
        <v>100</v>
      </c>
      <c r="D3" s="866" t="s">
        <v>101</v>
      </c>
      <c r="E3" s="866" t="s">
        <v>102</v>
      </c>
      <c r="F3" s="866" t="s">
        <v>431</v>
      </c>
      <c r="G3" s="866" t="s">
        <v>103</v>
      </c>
      <c r="H3" s="866" t="s">
        <v>104</v>
      </c>
      <c r="I3" s="866" t="s">
        <v>105</v>
      </c>
      <c r="J3" s="866" t="s">
        <v>439</v>
      </c>
      <c r="K3" s="866" t="s">
        <v>315</v>
      </c>
      <c r="L3" s="866"/>
      <c r="M3" s="866"/>
      <c r="N3" s="866"/>
      <c r="O3" s="939"/>
      <c r="P3" s="939"/>
      <c r="Q3" s="940"/>
    </row>
    <row r="4" spans="1:17" s="2" customFormat="1" ht="20.25" customHeight="1">
      <c r="A4" s="945"/>
      <c r="B4" s="948"/>
      <c r="C4" s="933"/>
      <c r="D4" s="933"/>
      <c r="E4" s="933"/>
      <c r="F4" s="933"/>
      <c r="G4" s="934"/>
      <c r="H4" s="934"/>
      <c r="I4" s="934"/>
      <c r="J4" s="934"/>
      <c r="K4" s="934" t="s">
        <v>316</v>
      </c>
      <c r="L4" s="927" t="s">
        <v>270</v>
      </c>
      <c r="M4" s="928"/>
      <c r="N4" s="928"/>
      <c r="O4" s="928"/>
      <c r="P4" s="929"/>
      <c r="Q4" s="938" t="s">
        <v>317</v>
      </c>
    </row>
    <row r="5" spans="1:17" s="2" customFormat="1" ht="52.5" customHeight="1">
      <c r="A5" s="945"/>
      <c r="B5" s="948"/>
      <c r="C5" s="933"/>
      <c r="D5" s="933"/>
      <c r="E5" s="933"/>
      <c r="F5" s="933"/>
      <c r="G5" s="934"/>
      <c r="H5" s="934"/>
      <c r="I5" s="934"/>
      <c r="J5" s="934"/>
      <c r="K5" s="934"/>
      <c r="L5" s="927" t="s">
        <v>77</v>
      </c>
      <c r="M5" s="929"/>
      <c r="N5" s="926" t="s">
        <v>73</v>
      </c>
      <c r="O5" s="941" t="s">
        <v>495</v>
      </c>
      <c r="P5" s="942" t="s">
        <v>76</v>
      </c>
      <c r="Q5" s="938"/>
    </row>
    <row r="6" spans="1:17" ht="372" customHeight="1" thickBot="1">
      <c r="A6" s="946"/>
      <c r="B6" s="949"/>
      <c r="C6" s="933"/>
      <c r="D6" s="933"/>
      <c r="E6" s="933"/>
      <c r="F6" s="933"/>
      <c r="G6" s="934"/>
      <c r="H6" s="934"/>
      <c r="I6" s="934"/>
      <c r="J6" s="934"/>
      <c r="K6" s="934"/>
      <c r="L6" s="480" t="s">
        <v>106</v>
      </c>
      <c r="M6" s="480" t="s">
        <v>107</v>
      </c>
      <c r="N6" s="862"/>
      <c r="O6" s="941"/>
      <c r="P6" s="943"/>
      <c r="Q6" s="938"/>
    </row>
    <row r="7" spans="1:86" s="740" customFormat="1" ht="19.5" customHeight="1" thickTop="1">
      <c r="A7" s="747" t="s">
        <v>334</v>
      </c>
      <c r="B7" s="748"/>
      <c r="C7" s="749">
        <f>SUM(C8:C9)</f>
        <v>309225</v>
      </c>
      <c r="D7" s="749">
        <f>SUM(D8:D9)</f>
        <v>309318</v>
      </c>
      <c r="E7" s="749">
        <f>SUM(E8:E9)</f>
        <v>9318</v>
      </c>
      <c r="F7" s="750">
        <f aca="true" t="shared" si="0" ref="F7:F12">E7/D7*100</f>
        <v>3.0124338059860722</v>
      </c>
      <c r="G7" s="749">
        <f>SUM(G8:G9)</f>
        <v>309225</v>
      </c>
      <c r="H7" s="749">
        <f>SUM(H8:H9)</f>
        <v>9318</v>
      </c>
      <c r="I7" s="749">
        <f>SUM(I8:I9)</f>
        <v>9318</v>
      </c>
      <c r="J7" s="750">
        <f>I7/H7*100</f>
        <v>100</v>
      </c>
      <c r="K7" s="749">
        <f>SUM(K8:K9)</f>
        <v>9318</v>
      </c>
      <c r="L7" s="749">
        <f aca="true" t="shared" si="1" ref="L7:Q7">SUM(L8:L9)</f>
        <v>0</v>
      </c>
      <c r="M7" s="749">
        <f t="shared" si="1"/>
        <v>9318</v>
      </c>
      <c r="N7" s="749">
        <f t="shared" si="1"/>
        <v>0</v>
      </c>
      <c r="O7" s="749">
        <f t="shared" si="1"/>
        <v>0</v>
      </c>
      <c r="P7" s="749">
        <f t="shared" si="1"/>
        <v>0</v>
      </c>
      <c r="Q7" s="751">
        <f t="shared" si="1"/>
        <v>0</v>
      </c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39"/>
      <c r="BY7" s="739"/>
      <c r="BZ7" s="739"/>
      <c r="CA7" s="739"/>
      <c r="CB7" s="739"/>
      <c r="CC7" s="739"/>
      <c r="CD7" s="739"/>
      <c r="CE7" s="739"/>
      <c r="CF7" s="739"/>
      <c r="CG7" s="739"/>
      <c r="CH7" s="739"/>
    </row>
    <row r="8" spans="1:86" s="740" customFormat="1" ht="19.5" customHeight="1">
      <c r="A8" s="752" t="s">
        <v>336</v>
      </c>
      <c r="B8" s="753" t="s">
        <v>368</v>
      </c>
      <c r="C8" s="754">
        <v>9225</v>
      </c>
      <c r="D8" s="754">
        <v>9318</v>
      </c>
      <c r="E8" s="754">
        <v>9318</v>
      </c>
      <c r="F8" s="755">
        <f t="shared" si="0"/>
        <v>100</v>
      </c>
      <c r="G8" s="756">
        <v>9225</v>
      </c>
      <c r="H8" s="756">
        <v>9318</v>
      </c>
      <c r="I8" s="756">
        <v>9318</v>
      </c>
      <c r="J8" s="755">
        <f>I8/H8*100</f>
        <v>100</v>
      </c>
      <c r="K8" s="756">
        <f>SUM(L8:P8)</f>
        <v>9318</v>
      </c>
      <c r="L8" s="756">
        <v>0</v>
      </c>
      <c r="M8" s="756">
        <v>9318</v>
      </c>
      <c r="N8" s="756">
        <v>0</v>
      </c>
      <c r="O8" s="756">
        <v>0</v>
      </c>
      <c r="P8" s="756">
        <v>0</v>
      </c>
      <c r="Q8" s="757">
        <v>0</v>
      </c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  <c r="CD8" s="739"/>
      <c r="CE8" s="739"/>
      <c r="CF8" s="739"/>
      <c r="CG8" s="739"/>
      <c r="CH8" s="739"/>
    </row>
    <row r="9" spans="1:86" s="740" customFormat="1" ht="19.5" customHeight="1">
      <c r="A9" s="752"/>
      <c r="B9" s="758" t="s">
        <v>445</v>
      </c>
      <c r="C9" s="756">
        <v>300000</v>
      </c>
      <c r="D9" s="756">
        <v>300000</v>
      </c>
      <c r="E9" s="756">
        <v>0</v>
      </c>
      <c r="F9" s="755">
        <f t="shared" si="0"/>
        <v>0</v>
      </c>
      <c r="G9" s="756">
        <v>300000</v>
      </c>
      <c r="H9" s="756">
        <v>0</v>
      </c>
      <c r="I9" s="756">
        <v>0</v>
      </c>
      <c r="J9" s="759">
        <v>0</v>
      </c>
      <c r="K9" s="756">
        <f>SUM(L9:P9)</f>
        <v>0</v>
      </c>
      <c r="L9" s="756">
        <v>0</v>
      </c>
      <c r="M9" s="756">
        <v>0</v>
      </c>
      <c r="N9" s="756">
        <v>0</v>
      </c>
      <c r="O9" s="756">
        <v>0</v>
      </c>
      <c r="P9" s="756">
        <v>0</v>
      </c>
      <c r="Q9" s="757">
        <v>0</v>
      </c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9"/>
      <c r="BF9" s="739"/>
      <c r="BG9" s="739"/>
      <c r="BH9" s="739"/>
      <c r="BI9" s="739"/>
      <c r="BJ9" s="739"/>
      <c r="BK9" s="739"/>
      <c r="BL9" s="739"/>
      <c r="BM9" s="739"/>
      <c r="BN9" s="739"/>
      <c r="BO9" s="739"/>
      <c r="BP9" s="739"/>
      <c r="BQ9" s="739"/>
      <c r="BR9" s="739"/>
      <c r="BS9" s="739"/>
      <c r="BT9" s="739"/>
      <c r="BU9" s="739"/>
      <c r="BV9" s="739"/>
      <c r="BW9" s="739"/>
      <c r="BX9" s="739"/>
      <c r="BY9" s="739"/>
      <c r="BZ9" s="739"/>
      <c r="CA9" s="739"/>
      <c r="CB9" s="739"/>
      <c r="CC9" s="739"/>
      <c r="CD9" s="739"/>
      <c r="CE9" s="739"/>
      <c r="CF9" s="739"/>
      <c r="CG9" s="739"/>
      <c r="CH9" s="739"/>
    </row>
    <row r="10" spans="1:86" s="740" customFormat="1" ht="19.5" customHeight="1">
      <c r="A10" s="760" t="s">
        <v>121</v>
      </c>
      <c r="B10" s="761"/>
      <c r="C10" s="762">
        <f>C11</f>
        <v>180000</v>
      </c>
      <c r="D10" s="762">
        <f>D11</f>
        <v>196450.68</v>
      </c>
      <c r="E10" s="762">
        <f>E11</f>
        <v>196450.68</v>
      </c>
      <c r="F10" s="763">
        <f t="shared" si="0"/>
        <v>100</v>
      </c>
      <c r="G10" s="762">
        <f>G11</f>
        <v>180000</v>
      </c>
      <c r="H10" s="762">
        <f>H11</f>
        <v>196450.86</v>
      </c>
      <c r="I10" s="762">
        <f>I11</f>
        <v>196450.86</v>
      </c>
      <c r="J10" s="763">
        <f>I10/H10*100</f>
        <v>100</v>
      </c>
      <c r="K10" s="762">
        <f>K11</f>
        <v>196450.68</v>
      </c>
      <c r="L10" s="762">
        <f aca="true" t="shared" si="2" ref="L10:Q10">L11</f>
        <v>113582.61</v>
      </c>
      <c r="M10" s="762">
        <f t="shared" si="2"/>
        <v>80868.07</v>
      </c>
      <c r="N10" s="762">
        <f t="shared" si="2"/>
        <v>0</v>
      </c>
      <c r="O10" s="762">
        <f t="shared" si="2"/>
        <v>2000</v>
      </c>
      <c r="P10" s="762">
        <f t="shared" si="2"/>
        <v>0</v>
      </c>
      <c r="Q10" s="764">
        <f t="shared" si="2"/>
        <v>0</v>
      </c>
      <c r="R10" s="739"/>
      <c r="S10" s="739"/>
      <c r="T10" s="739"/>
      <c r="U10" s="739"/>
      <c r="V10" s="739"/>
      <c r="W10" s="739"/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39"/>
      <c r="CF10" s="739"/>
      <c r="CG10" s="739"/>
      <c r="CH10" s="739"/>
    </row>
    <row r="11" spans="1:17" ht="19.5" customHeight="1" thickBot="1">
      <c r="A11" s="175" t="s">
        <v>122</v>
      </c>
      <c r="B11" s="176" t="s">
        <v>413</v>
      </c>
      <c r="C11" s="172">
        <v>180000</v>
      </c>
      <c r="D11" s="172">
        <v>196450.68</v>
      </c>
      <c r="E11" s="172">
        <v>196450.68</v>
      </c>
      <c r="F11" s="173">
        <f t="shared" si="0"/>
        <v>100</v>
      </c>
      <c r="G11" s="174">
        <v>180000</v>
      </c>
      <c r="H11" s="174">
        <v>196450.86</v>
      </c>
      <c r="I11" s="174">
        <v>196450.86</v>
      </c>
      <c r="J11" s="173">
        <f>I11/H11*100</f>
        <v>100</v>
      </c>
      <c r="K11" s="168">
        <f>SUM(L11:P11)</f>
        <v>196450.68</v>
      </c>
      <c r="L11" s="168">
        <v>113582.61</v>
      </c>
      <c r="M11" s="168">
        <v>80868.07</v>
      </c>
      <c r="N11" s="168">
        <v>0</v>
      </c>
      <c r="O11" s="168">
        <v>2000</v>
      </c>
      <c r="P11" s="168">
        <v>0</v>
      </c>
      <c r="Q11" s="169">
        <v>0</v>
      </c>
    </row>
    <row r="12" spans="1:86" s="746" customFormat="1" ht="19.5" customHeight="1" thickBot="1" thickTop="1">
      <c r="A12" s="766" t="s">
        <v>321</v>
      </c>
      <c r="B12" s="767"/>
      <c r="C12" s="768">
        <f>C7+C10</f>
        <v>489225</v>
      </c>
      <c r="D12" s="768">
        <f>D7+D10</f>
        <v>505768.68</v>
      </c>
      <c r="E12" s="768">
        <f>E7+E10</f>
        <v>205768.68</v>
      </c>
      <c r="F12" s="769">
        <f t="shared" si="0"/>
        <v>40.68434605321943</v>
      </c>
      <c r="G12" s="768">
        <f>G7+G10</f>
        <v>489225</v>
      </c>
      <c r="H12" s="768">
        <f>H7+H10</f>
        <v>205768.86</v>
      </c>
      <c r="I12" s="768">
        <f>I7+I10</f>
        <v>205768.86</v>
      </c>
      <c r="J12" s="769">
        <f>I12/H12*100</f>
        <v>100</v>
      </c>
      <c r="K12" s="768">
        <f>K7+K10</f>
        <v>205768.68</v>
      </c>
      <c r="L12" s="768">
        <f aca="true" t="shared" si="3" ref="L12:Q12">L7+L10</f>
        <v>113582.61</v>
      </c>
      <c r="M12" s="768">
        <f t="shared" si="3"/>
        <v>90186.07</v>
      </c>
      <c r="N12" s="768">
        <f t="shared" si="3"/>
        <v>0</v>
      </c>
      <c r="O12" s="768">
        <f t="shared" si="3"/>
        <v>2000</v>
      </c>
      <c r="P12" s="768">
        <f t="shared" si="3"/>
        <v>0</v>
      </c>
      <c r="Q12" s="770">
        <f t="shared" si="3"/>
        <v>0</v>
      </c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45"/>
      <c r="AP12" s="745"/>
      <c r="AQ12" s="745"/>
      <c r="AR12" s="745"/>
      <c r="AS12" s="745"/>
      <c r="AT12" s="745"/>
      <c r="AU12" s="745"/>
      <c r="AV12" s="745"/>
      <c r="AW12" s="745"/>
      <c r="AX12" s="745"/>
      <c r="AY12" s="745"/>
      <c r="AZ12" s="745"/>
      <c r="BA12" s="745"/>
      <c r="BB12" s="745"/>
      <c r="BC12" s="745"/>
      <c r="BD12" s="745"/>
      <c r="BE12" s="745"/>
      <c r="BF12" s="745"/>
      <c r="BG12" s="745"/>
      <c r="BH12" s="745"/>
      <c r="BI12" s="745"/>
      <c r="BJ12" s="745"/>
      <c r="BK12" s="745"/>
      <c r="BL12" s="745"/>
      <c r="BM12" s="745"/>
      <c r="BN12" s="745"/>
      <c r="BO12" s="745"/>
      <c r="BP12" s="745"/>
      <c r="BQ12" s="745"/>
      <c r="BR12" s="745"/>
      <c r="BS12" s="745"/>
      <c r="BT12" s="745"/>
      <c r="BU12" s="745"/>
      <c r="BV12" s="745"/>
      <c r="BW12" s="745"/>
      <c r="BX12" s="745"/>
      <c r="BY12" s="745"/>
      <c r="BZ12" s="745"/>
      <c r="CA12" s="745"/>
      <c r="CB12" s="745"/>
      <c r="CC12" s="745"/>
      <c r="CD12" s="745"/>
      <c r="CE12" s="745"/>
      <c r="CF12" s="745"/>
      <c r="CG12" s="745"/>
      <c r="CH12" s="745"/>
    </row>
    <row r="18" ht="12.75">
      <c r="K18" s="177"/>
    </row>
  </sheetData>
  <sheetProtection/>
  <mergeCells count="19">
    <mergeCell ref="I3:I6"/>
    <mergeCell ref="J3:J6"/>
    <mergeCell ref="K4:K6"/>
    <mergeCell ref="L4:P4"/>
    <mergeCell ref="Q4:Q6"/>
    <mergeCell ref="L5:M5"/>
    <mergeCell ref="N5:N6"/>
    <mergeCell ref="O5:O6"/>
    <mergeCell ref="P5:P6"/>
    <mergeCell ref="A1:Q1"/>
    <mergeCell ref="K3:Q3"/>
    <mergeCell ref="F3:F6"/>
    <mergeCell ref="G3:G6"/>
    <mergeCell ref="H3:H6"/>
    <mergeCell ref="A3:A6"/>
    <mergeCell ref="C3:C6"/>
    <mergeCell ref="D3:D6"/>
    <mergeCell ref="E3:E6"/>
    <mergeCell ref="B3:B6"/>
  </mergeCells>
  <printOptions horizontalCentered="1"/>
  <pageMargins left="0.5905511811023623" right="0.5905511811023623" top="1.04" bottom="0.3937007874015748" header="0.5118110236220472" footer="0.5118110236220472"/>
  <pageSetup horizontalDpi="600" verticalDpi="600" orientation="landscape" paperSize="9" scale="72" r:id="rId1"/>
  <headerFooter alignWithMargins="0">
    <oddHeader>&amp;R&amp;9Załącznik nr &amp;A
do sprawozdania z wykonania budżetu
Gminy Golczewo
za 2010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defaultGridColor="0" view="pageBreakPreview" zoomScale="80" zoomScaleSheetLayoutView="80" zoomScalePageLayoutView="0" colorId="7" workbookViewId="0" topLeftCell="A19">
      <selection activeCell="E32" sqref="E32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27.25390625" style="0" bestFit="1" customWidth="1"/>
    <col min="4" max="4" width="14.75390625" style="0" customWidth="1"/>
    <col min="5" max="5" width="10.625" style="0" bestFit="1" customWidth="1"/>
    <col min="6" max="6" width="11.00390625" style="0" customWidth="1"/>
    <col min="7" max="7" width="12.625" style="0" customWidth="1"/>
    <col min="8" max="8" width="10.875" style="0" customWidth="1"/>
    <col min="9" max="10" width="11.00390625" style="0" customWidth="1"/>
    <col min="11" max="11" width="10.625" style="0" bestFit="1" customWidth="1"/>
  </cols>
  <sheetData>
    <row r="1" spans="1:10" ht="36" customHeight="1" thickBot="1">
      <c r="A1" s="962" t="s">
        <v>195</v>
      </c>
      <c r="B1" s="962"/>
      <c r="C1" s="962"/>
      <c r="D1" s="962"/>
      <c r="E1" s="962"/>
      <c r="F1" s="962"/>
      <c r="G1" s="962"/>
      <c r="H1" s="962"/>
      <c r="I1" s="962"/>
      <c r="J1" s="962"/>
    </row>
    <row r="2" spans="1:10" s="286" customFormat="1" ht="15" customHeight="1" thickTop="1">
      <c r="A2" s="956" t="s">
        <v>266</v>
      </c>
      <c r="B2" s="958" t="s">
        <v>267</v>
      </c>
      <c r="C2" s="960" t="s">
        <v>196</v>
      </c>
      <c r="D2" s="963" t="s">
        <v>197</v>
      </c>
      <c r="E2" s="958" t="s">
        <v>315</v>
      </c>
      <c r="F2" s="960"/>
      <c r="G2" s="963" t="s">
        <v>198</v>
      </c>
      <c r="H2" s="958" t="s">
        <v>315</v>
      </c>
      <c r="I2" s="960"/>
      <c r="J2" s="950" t="s">
        <v>199</v>
      </c>
    </row>
    <row r="3" spans="1:10" s="287" customFormat="1" ht="51" customHeight="1" thickBot="1">
      <c r="A3" s="957"/>
      <c r="B3" s="959"/>
      <c r="C3" s="961"/>
      <c r="D3" s="964"/>
      <c r="E3" s="771" t="s">
        <v>200</v>
      </c>
      <c r="F3" s="772" t="s">
        <v>201</v>
      </c>
      <c r="G3" s="964"/>
      <c r="H3" s="771" t="s">
        <v>200</v>
      </c>
      <c r="I3" s="772" t="s">
        <v>201</v>
      </c>
      <c r="J3" s="951"/>
    </row>
    <row r="4" spans="1:10" s="288" customFormat="1" ht="12" customHeight="1" thickBot="1" thickTop="1">
      <c r="A4" s="773">
        <v>1</v>
      </c>
      <c r="B4" s="774">
        <v>2</v>
      </c>
      <c r="C4" s="775">
        <v>4</v>
      </c>
      <c r="D4" s="776">
        <v>5</v>
      </c>
      <c r="E4" s="777">
        <v>6</v>
      </c>
      <c r="F4" s="778">
        <v>7</v>
      </c>
      <c r="G4" s="776">
        <v>8</v>
      </c>
      <c r="H4" s="777">
        <v>9</v>
      </c>
      <c r="I4" s="778">
        <v>10</v>
      </c>
      <c r="J4" s="779">
        <v>11</v>
      </c>
    </row>
    <row r="5" spans="1:10" s="296" customFormat="1" ht="17.25" customHeight="1" thickTop="1">
      <c r="A5" s="289">
        <v>600</v>
      </c>
      <c r="B5" s="290">
        <v>60016</v>
      </c>
      <c r="C5" s="291"/>
      <c r="D5" s="292">
        <f aca="true" t="shared" si="0" ref="D5:I5">SUM(D6:D8)</f>
        <v>30296</v>
      </c>
      <c r="E5" s="293">
        <f t="shared" si="0"/>
        <v>30296</v>
      </c>
      <c r="F5" s="294">
        <f t="shared" si="0"/>
        <v>0</v>
      </c>
      <c r="G5" s="292">
        <f>SUM(G6:G8)</f>
        <v>18989.300000000003</v>
      </c>
      <c r="H5" s="293">
        <f t="shared" si="0"/>
        <v>18989.300000000003</v>
      </c>
      <c r="I5" s="294">
        <f t="shared" si="0"/>
        <v>0</v>
      </c>
      <c r="J5" s="295">
        <f>G5/D5</f>
        <v>0.6267923158172697</v>
      </c>
    </row>
    <row r="6" spans="1:10" s="286" customFormat="1" ht="17.25" customHeight="1">
      <c r="A6" s="297" t="s">
        <v>283</v>
      </c>
      <c r="B6" s="298">
        <v>60016</v>
      </c>
      <c r="C6" s="299" t="s">
        <v>202</v>
      </c>
      <c r="D6" s="300">
        <v>10000</v>
      </c>
      <c r="E6" s="301">
        <f>D6</f>
        <v>10000</v>
      </c>
      <c r="F6" s="302">
        <v>0</v>
      </c>
      <c r="G6" s="300">
        <v>9989.36</v>
      </c>
      <c r="H6" s="301">
        <f>G6</f>
        <v>9989.36</v>
      </c>
      <c r="I6" s="302">
        <v>0</v>
      </c>
      <c r="J6" s="303">
        <f>G6/D6</f>
        <v>0.998936</v>
      </c>
    </row>
    <row r="7" spans="1:10" s="286" customFormat="1" ht="17.25" customHeight="1">
      <c r="A7" s="297"/>
      <c r="B7" s="298">
        <v>60016</v>
      </c>
      <c r="C7" s="299" t="s">
        <v>203</v>
      </c>
      <c r="D7" s="300">
        <v>11296</v>
      </c>
      <c r="E7" s="301">
        <f>D7</f>
        <v>11296</v>
      </c>
      <c r="F7" s="302">
        <v>0</v>
      </c>
      <c r="G7" s="300">
        <v>0</v>
      </c>
      <c r="H7" s="301">
        <f>G7</f>
        <v>0</v>
      </c>
      <c r="I7" s="302">
        <v>0</v>
      </c>
      <c r="J7" s="303">
        <f>G7/D7</f>
        <v>0</v>
      </c>
    </row>
    <row r="8" spans="1:10" s="286" customFormat="1" ht="17.25" customHeight="1">
      <c r="A8" s="297"/>
      <c r="B8" s="298">
        <v>60016</v>
      </c>
      <c r="C8" s="299" t="s">
        <v>204</v>
      </c>
      <c r="D8" s="300">
        <v>9000</v>
      </c>
      <c r="E8" s="301">
        <f>D8</f>
        <v>9000</v>
      </c>
      <c r="F8" s="302">
        <v>0</v>
      </c>
      <c r="G8" s="300">
        <v>8999.94</v>
      </c>
      <c r="H8" s="301">
        <f>G8</f>
        <v>8999.94</v>
      </c>
      <c r="I8" s="302">
        <v>0</v>
      </c>
      <c r="J8" s="303">
        <f>G8/D8</f>
        <v>0.9999933333333334</v>
      </c>
    </row>
    <row r="9" spans="1:10" s="286" customFormat="1" ht="17.25" customHeight="1">
      <c r="A9" s="297"/>
      <c r="B9" s="298"/>
      <c r="C9" s="299"/>
      <c r="D9" s="300"/>
      <c r="E9" s="301"/>
      <c r="F9" s="302"/>
      <c r="G9" s="300"/>
      <c r="H9" s="301"/>
      <c r="I9" s="302"/>
      <c r="J9" s="303"/>
    </row>
    <row r="10" spans="1:10" s="311" customFormat="1" ht="17.25" customHeight="1">
      <c r="A10" s="304">
        <v>900</v>
      </c>
      <c r="B10" s="305">
        <v>90004</v>
      </c>
      <c r="C10" s="306"/>
      <c r="D10" s="307">
        <f aca="true" t="shared" si="1" ref="D10:I10">D11</f>
        <v>600</v>
      </c>
      <c r="E10" s="308">
        <f t="shared" si="1"/>
        <v>600</v>
      </c>
      <c r="F10" s="309">
        <f t="shared" si="1"/>
        <v>0</v>
      </c>
      <c r="G10" s="307">
        <f t="shared" si="1"/>
        <v>509.94</v>
      </c>
      <c r="H10" s="308">
        <f t="shared" si="1"/>
        <v>509.94</v>
      </c>
      <c r="I10" s="309">
        <f t="shared" si="1"/>
        <v>0</v>
      </c>
      <c r="J10" s="310">
        <f>G10/D10</f>
        <v>0.8499</v>
      </c>
    </row>
    <row r="11" spans="1:10" s="286" customFormat="1" ht="17.25" customHeight="1">
      <c r="A11" s="297" t="s">
        <v>283</v>
      </c>
      <c r="B11" s="298">
        <v>90004</v>
      </c>
      <c r="C11" s="299" t="s">
        <v>205</v>
      </c>
      <c r="D11" s="300">
        <v>600</v>
      </c>
      <c r="E11" s="301">
        <f>D11</f>
        <v>600</v>
      </c>
      <c r="F11" s="302">
        <v>0</v>
      </c>
      <c r="G11" s="300">
        <v>509.94</v>
      </c>
      <c r="H11" s="301">
        <f>G11</f>
        <v>509.94</v>
      </c>
      <c r="I11" s="302">
        <v>0</v>
      </c>
      <c r="J11" s="303">
        <f aca="true" t="shared" si="2" ref="J11:J36">G11/D11</f>
        <v>0.8499</v>
      </c>
    </row>
    <row r="12" spans="1:10" s="286" customFormat="1" ht="17.25" customHeight="1">
      <c r="A12" s="297"/>
      <c r="B12" s="298"/>
      <c r="C12" s="299"/>
      <c r="D12" s="300"/>
      <c r="E12" s="301"/>
      <c r="F12" s="302"/>
      <c r="G12" s="300"/>
      <c r="H12" s="301"/>
      <c r="I12" s="302"/>
      <c r="J12" s="310"/>
    </row>
    <row r="13" spans="1:11" s="311" customFormat="1" ht="17.25" customHeight="1">
      <c r="A13" s="304">
        <v>900</v>
      </c>
      <c r="B13" s="305">
        <v>90095</v>
      </c>
      <c r="C13" s="306"/>
      <c r="D13" s="307">
        <f aca="true" t="shared" si="3" ref="D13:I13">SUM(D14:D22)</f>
        <v>82177</v>
      </c>
      <c r="E13" s="308">
        <f t="shared" si="3"/>
        <v>82177</v>
      </c>
      <c r="F13" s="309">
        <f t="shared" si="3"/>
        <v>0</v>
      </c>
      <c r="G13" s="307">
        <f>SUM(G14:G22)</f>
        <v>75951.31</v>
      </c>
      <c r="H13" s="308">
        <f t="shared" si="3"/>
        <v>75951.31</v>
      </c>
      <c r="I13" s="309">
        <f t="shared" si="3"/>
        <v>0</v>
      </c>
      <c r="J13" s="310">
        <f t="shared" si="2"/>
        <v>0.9242404809131508</v>
      </c>
      <c r="K13" s="312">
        <f>G13+G10</f>
        <v>76461.25</v>
      </c>
    </row>
    <row r="14" spans="1:11" s="286" customFormat="1" ht="17.25" customHeight="1">
      <c r="A14" s="297" t="s">
        <v>283</v>
      </c>
      <c r="B14" s="298">
        <v>90095</v>
      </c>
      <c r="C14" s="299" t="s">
        <v>206</v>
      </c>
      <c r="D14" s="300">
        <v>4000</v>
      </c>
      <c r="E14" s="301">
        <f>D14</f>
        <v>4000</v>
      </c>
      <c r="F14" s="302">
        <v>0</v>
      </c>
      <c r="G14" s="300">
        <v>4000</v>
      </c>
      <c r="H14" s="301">
        <f>G14</f>
        <v>4000</v>
      </c>
      <c r="I14" s="302">
        <v>0</v>
      </c>
      <c r="J14" s="303">
        <f t="shared" si="2"/>
        <v>1</v>
      </c>
      <c r="K14" s="286">
        <v>76461.25</v>
      </c>
    </row>
    <row r="15" spans="1:11" s="286" customFormat="1" ht="17.25" customHeight="1">
      <c r="A15" s="297"/>
      <c r="B15" s="298">
        <v>90095</v>
      </c>
      <c r="C15" s="299" t="s">
        <v>207</v>
      </c>
      <c r="D15" s="300">
        <v>4653</v>
      </c>
      <c r="E15" s="301">
        <f aca="true" t="shared" si="4" ref="E15:E22">D15</f>
        <v>4653</v>
      </c>
      <c r="F15" s="302">
        <v>0</v>
      </c>
      <c r="G15" s="300">
        <v>4121.81</v>
      </c>
      <c r="H15" s="301">
        <f aca="true" t="shared" si="5" ref="H15:H22">G15</f>
        <v>4121.81</v>
      </c>
      <c r="I15" s="302">
        <v>0</v>
      </c>
      <c r="J15" s="303">
        <f t="shared" si="2"/>
        <v>0.885839243498818</v>
      </c>
      <c r="K15" s="313">
        <f>K13-K14</f>
        <v>0</v>
      </c>
    </row>
    <row r="16" spans="1:10" s="286" customFormat="1" ht="17.25" customHeight="1">
      <c r="A16" s="297"/>
      <c r="B16" s="298">
        <v>90095</v>
      </c>
      <c r="C16" s="299" t="s">
        <v>208</v>
      </c>
      <c r="D16" s="300">
        <v>11202</v>
      </c>
      <c r="E16" s="301">
        <f t="shared" si="4"/>
        <v>11202</v>
      </c>
      <c r="F16" s="302">
        <v>0</v>
      </c>
      <c r="G16" s="300">
        <v>11199.97</v>
      </c>
      <c r="H16" s="301">
        <f t="shared" si="5"/>
        <v>11199.97</v>
      </c>
      <c r="I16" s="302">
        <v>0</v>
      </c>
      <c r="J16" s="303">
        <f t="shared" si="2"/>
        <v>0.9998187823602928</v>
      </c>
    </row>
    <row r="17" spans="1:10" s="286" customFormat="1" ht="17.25" customHeight="1">
      <c r="A17" s="297"/>
      <c r="B17" s="298">
        <v>90095</v>
      </c>
      <c r="C17" s="299" t="s">
        <v>209</v>
      </c>
      <c r="D17" s="300">
        <v>13869</v>
      </c>
      <c r="E17" s="301">
        <f t="shared" si="4"/>
        <v>13869</v>
      </c>
      <c r="F17" s="302">
        <v>0</v>
      </c>
      <c r="G17" s="300">
        <v>13706</v>
      </c>
      <c r="H17" s="301">
        <f t="shared" si="5"/>
        <v>13706</v>
      </c>
      <c r="I17" s="302">
        <v>0</v>
      </c>
      <c r="J17" s="303">
        <f t="shared" si="2"/>
        <v>0.9882471699473646</v>
      </c>
    </row>
    <row r="18" spans="1:10" s="286" customFormat="1" ht="17.25" customHeight="1">
      <c r="A18" s="297"/>
      <c r="B18" s="298">
        <v>90095</v>
      </c>
      <c r="C18" s="299" t="s">
        <v>210</v>
      </c>
      <c r="D18" s="300">
        <v>9916</v>
      </c>
      <c r="E18" s="301">
        <f>D18</f>
        <v>9916</v>
      </c>
      <c r="F18" s="302">
        <v>0</v>
      </c>
      <c r="G18" s="300">
        <v>9910.64</v>
      </c>
      <c r="H18" s="301">
        <f t="shared" si="5"/>
        <v>9910.64</v>
      </c>
      <c r="I18" s="302">
        <v>0</v>
      </c>
      <c r="J18" s="303">
        <f t="shared" si="2"/>
        <v>0.9994594594594594</v>
      </c>
    </row>
    <row r="19" spans="1:10" ht="17.25" customHeight="1">
      <c r="A19" s="314"/>
      <c r="B19" s="298">
        <v>90095</v>
      </c>
      <c r="C19" s="315" t="s">
        <v>211</v>
      </c>
      <c r="D19" s="316">
        <v>10732</v>
      </c>
      <c r="E19" s="301">
        <f>D19</f>
        <v>10732</v>
      </c>
      <c r="F19" s="317">
        <v>0</v>
      </c>
      <c r="G19" s="316">
        <v>9340.04</v>
      </c>
      <c r="H19" s="301">
        <f t="shared" si="5"/>
        <v>9340.04</v>
      </c>
      <c r="I19" s="317">
        <v>0</v>
      </c>
      <c r="J19" s="303">
        <f t="shared" si="2"/>
        <v>0.8702981736861722</v>
      </c>
    </row>
    <row r="20" spans="1:10" s="286" customFormat="1" ht="17.25" customHeight="1">
      <c r="A20" s="297"/>
      <c r="B20" s="298">
        <v>90095</v>
      </c>
      <c r="C20" s="299" t="s">
        <v>205</v>
      </c>
      <c r="D20" s="300">
        <v>3200</v>
      </c>
      <c r="E20" s="301">
        <f t="shared" si="4"/>
        <v>3200</v>
      </c>
      <c r="F20" s="302">
        <v>0</v>
      </c>
      <c r="G20" s="300">
        <v>106.64</v>
      </c>
      <c r="H20" s="301">
        <f t="shared" si="5"/>
        <v>106.64</v>
      </c>
      <c r="I20" s="302">
        <v>0</v>
      </c>
      <c r="J20" s="303">
        <f t="shared" si="2"/>
        <v>0.033325</v>
      </c>
    </row>
    <row r="21" spans="1:10" s="286" customFormat="1" ht="17.25" customHeight="1">
      <c r="A21" s="297"/>
      <c r="B21" s="298">
        <v>90095</v>
      </c>
      <c r="C21" s="299" t="s">
        <v>212</v>
      </c>
      <c r="D21" s="300">
        <v>6605</v>
      </c>
      <c r="E21" s="301">
        <f t="shared" si="4"/>
        <v>6605</v>
      </c>
      <c r="F21" s="302">
        <v>0</v>
      </c>
      <c r="G21" s="300">
        <v>5566.21</v>
      </c>
      <c r="H21" s="301">
        <f t="shared" si="5"/>
        <v>5566.21</v>
      </c>
      <c r="I21" s="302">
        <v>0</v>
      </c>
      <c r="J21" s="303">
        <f t="shared" si="2"/>
        <v>0.8427267221801665</v>
      </c>
    </row>
    <row r="22" spans="1:10" s="286" customFormat="1" ht="12.75">
      <c r="A22" s="297"/>
      <c r="B22" s="298">
        <v>90095</v>
      </c>
      <c r="C22" s="299" t="s">
        <v>213</v>
      </c>
      <c r="D22" s="300">
        <v>18000</v>
      </c>
      <c r="E22" s="301">
        <f t="shared" si="4"/>
        <v>18000</v>
      </c>
      <c r="F22" s="302">
        <v>0</v>
      </c>
      <c r="G22" s="300">
        <v>18000</v>
      </c>
      <c r="H22" s="301">
        <f t="shared" si="5"/>
        <v>18000</v>
      </c>
      <c r="I22" s="302">
        <v>0</v>
      </c>
      <c r="J22" s="303">
        <f t="shared" si="2"/>
        <v>1</v>
      </c>
    </row>
    <row r="23" spans="1:10" s="286" customFormat="1" ht="17.25" customHeight="1">
      <c r="A23" s="297"/>
      <c r="B23" s="298"/>
      <c r="C23" s="299"/>
      <c r="D23" s="300"/>
      <c r="E23" s="301"/>
      <c r="F23" s="302"/>
      <c r="G23" s="300"/>
      <c r="H23" s="301"/>
      <c r="I23" s="302"/>
      <c r="J23" s="310"/>
    </row>
    <row r="24" spans="1:10" s="311" customFormat="1" ht="17.25" customHeight="1">
      <c r="A24" s="304">
        <v>921</v>
      </c>
      <c r="B24" s="305">
        <v>92195</v>
      </c>
      <c r="C24" s="306"/>
      <c r="D24" s="307">
        <f aca="true" t="shared" si="6" ref="D24:I24">D25</f>
        <v>1000</v>
      </c>
      <c r="E24" s="308">
        <f t="shared" si="6"/>
        <v>1000</v>
      </c>
      <c r="F24" s="309">
        <f t="shared" si="6"/>
        <v>0</v>
      </c>
      <c r="G24" s="307">
        <f t="shared" si="6"/>
        <v>1000</v>
      </c>
      <c r="H24" s="308">
        <f t="shared" si="6"/>
        <v>1000</v>
      </c>
      <c r="I24" s="309">
        <f t="shared" si="6"/>
        <v>0</v>
      </c>
      <c r="J24" s="310">
        <f t="shared" si="2"/>
        <v>1</v>
      </c>
    </row>
    <row r="25" spans="1:10" s="286" customFormat="1" ht="17.25" customHeight="1">
      <c r="A25" s="297" t="s">
        <v>283</v>
      </c>
      <c r="B25" s="298">
        <v>92195</v>
      </c>
      <c r="C25" s="299" t="s">
        <v>207</v>
      </c>
      <c r="D25" s="300">
        <v>1000</v>
      </c>
      <c r="E25" s="301">
        <f>D25</f>
        <v>1000</v>
      </c>
      <c r="F25" s="302">
        <v>0</v>
      </c>
      <c r="G25" s="300">
        <v>1000</v>
      </c>
      <c r="H25" s="301">
        <f>G25</f>
        <v>1000</v>
      </c>
      <c r="I25" s="302">
        <v>0</v>
      </c>
      <c r="J25" s="303">
        <f t="shared" si="2"/>
        <v>1</v>
      </c>
    </row>
    <row r="26" spans="1:10" s="286" customFormat="1" ht="17.25" customHeight="1">
      <c r="A26" s="297"/>
      <c r="B26" s="298"/>
      <c r="C26" s="299"/>
      <c r="D26" s="300"/>
      <c r="E26" s="301"/>
      <c r="F26" s="302"/>
      <c r="G26" s="300"/>
      <c r="H26" s="301"/>
      <c r="I26" s="302"/>
      <c r="J26" s="310"/>
    </row>
    <row r="27" spans="1:10" s="15" customFormat="1" ht="17.25" customHeight="1">
      <c r="A27" s="318">
        <v>926</v>
      </c>
      <c r="B27" s="319">
        <v>92695</v>
      </c>
      <c r="C27" s="320"/>
      <c r="D27" s="321">
        <f aca="true" t="shared" si="7" ref="D27:I27">SUM(D28:D35)</f>
        <v>16481</v>
      </c>
      <c r="E27" s="322">
        <f t="shared" si="7"/>
        <v>16481</v>
      </c>
      <c r="F27" s="323">
        <f t="shared" si="7"/>
        <v>0</v>
      </c>
      <c r="G27" s="321">
        <f>SUM(G28:G35)</f>
        <v>14938.77</v>
      </c>
      <c r="H27" s="322">
        <f t="shared" si="7"/>
        <v>14938.77</v>
      </c>
      <c r="I27" s="323">
        <f t="shared" si="7"/>
        <v>0</v>
      </c>
      <c r="J27" s="310">
        <f t="shared" si="2"/>
        <v>0.9064237606941327</v>
      </c>
    </row>
    <row r="28" spans="1:10" s="286" customFormat="1" ht="17.25" customHeight="1">
      <c r="A28" s="297" t="s">
        <v>283</v>
      </c>
      <c r="B28" s="298">
        <v>92695</v>
      </c>
      <c r="C28" s="299" t="s">
        <v>206</v>
      </c>
      <c r="D28" s="300">
        <v>3039</v>
      </c>
      <c r="E28" s="301">
        <f>D28</f>
        <v>3039</v>
      </c>
      <c r="F28" s="302">
        <v>0</v>
      </c>
      <c r="G28" s="300">
        <v>2987.82</v>
      </c>
      <c r="H28" s="301">
        <f>G28</f>
        <v>2987.82</v>
      </c>
      <c r="I28" s="302">
        <v>0</v>
      </c>
      <c r="J28" s="303">
        <f t="shared" si="2"/>
        <v>0.9831589338598223</v>
      </c>
    </row>
    <row r="29" spans="1:10" s="286" customFormat="1" ht="17.25" customHeight="1">
      <c r="A29" s="297"/>
      <c r="B29" s="298">
        <v>92695</v>
      </c>
      <c r="C29" s="299" t="s">
        <v>202</v>
      </c>
      <c r="D29" s="300">
        <v>4851</v>
      </c>
      <c r="E29" s="301">
        <f aca="true" t="shared" si="8" ref="E29:E35">D29</f>
        <v>4851</v>
      </c>
      <c r="F29" s="302">
        <v>0</v>
      </c>
      <c r="G29" s="300">
        <v>4299.28</v>
      </c>
      <c r="H29" s="301">
        <f aca="true" t="shared" si="9" ref="H29:H35">G29</f>
        <v>4299.28</v>
      </c>
      <c r="I29" s="302">
        <v>0</v>
      </c>
      <c r="J29" s="303">
        <f t="shared" si="2"/>
        <v>0.8862667491238919</v>
      </c>
    </row>
    <row r="30" spans="1:10" s="286" customFormat="1" ht="17.25" customHeight="1">
      <c r="A30" s="297"/>
      <c r="B30" s="298">
        <v>92695</v>
      </c>
      <c r="C30" s="299" t="s">
        <v>207</v>
      </c>
      <c r="D30" s="300">
        <v>3000</v>
      </c>
      <c r="E30" s="301">
        <f t="shared" si="8"/>
        <v>3000</v>
      </c>
      <c r="F30" s="302">
        <v>0</v>
      </c>
      <c r="G30" s="300">
        <v>3000</v>
      </c>
      <c r="H30" s="301">
        <f t="shared" si="9"/>
        <v>3000</v>
      </c>
      <c r="I30" s="302">
        <v>0</v>
      </c>
      <c r="J30" s="303">
        <f t="shared" si="2"/>
        <v>1</v>
      </c>
    </row>
    <row r="31" spans="1:10" s="286" customFormat="1" ht="17.25" customHeight="1">
      <c r="A31" s="297"/>
      <c r="B31" s="298">
        <v>92695</v>
      </c>
      <c r="C31" s="299" t="s">
        <v>211</v>
      </c>
      <c r="D31" s="300">
        <v>400</v>
      </c>
      <c r="E31" s="301">
        <f t="shared" si="8"/>
        <v>400</v>
      </c>
      <c r="F31" s="302">
        <v>0</v>
      </c>
      <c r="G31" s="300">
        <v>400</v>
      </c>
      <c r="H31" s="301">
        <f t="shared" si="9"/>
        <v>400</v>
      </c>
      <c r="I31" s="302">
        <v>0</v>
      </c>
      <c r="J31" s="303">
        <f t="shared" si="2"/>
        <v>1</v>
      </c>
    </row>
    <row r="32" spans="1:10" s="286" customFormat="1" ht="17.25" customHeight="1">
      <c r="A32" s="297"/>
      <c r="B32" s="298">
        <v>92695</v>
      </c>
      <c r="C32" s="299" t="s">
        <v>205</v>
      </c>
      <c r="D32" s="300">
        <v>1000</v>
      </c>
      <c r="E32" s="301">
        <f t="shared" si="8"/>
        <v>1000</v>
      </c>
      <c r="F32" s="302">
        <v>0</v>
      </c>
      <c r="G32" s="300">
        <v>949.5</v>
      </c>
      <c r="H32" s="301">
        <f t="shared" si="9"/>
        <v>949.5</v>
      </c>
      <c r="I32" s="302">
        <v>0</v>
      </c>
      <c r="J32" s="303">
        <f t="shared" si="2"/>
        <v>0.9495</v>
      </c>
    </row>
    <row r="33" spans="1:10" s="286" customFormat="1" ht="17.25" customHeight="1">
      <c r="A33" s="297"/>
      <c r="B33" s="298">
        <v>92695</v>
      </c>
      <c r="C33" s="299" t="s">
        <v>204</v>
      </c>
      <c r="D33" s="300">
        <v>285</v>
      </c>
      <c r="E33" s="301">
        <f t="shared" si="8"/>
        <v>285</v>
      </c>
      <c r="F33" s="302">
        <v>0</v>
      </c>
      <c r="G33" s="300">
        <v>284.82</v>
      </c>
      <c r="H33" s="301">
        <f t="shared" si="9"/>
        <v>284.82</v>
      </c>
      <c r="I33" s="302">
        <v>0</v>
      </c>
      <c r="J33" s="303">
        <f t="shared" si="2"/>
        <v>0.9993684210526316</v>
      </c>
    </row>
    <row r="34" spans="1:10" s="286" customFormat="1" ht="17.25" customHeight="1">
      <c r="A34" s="297"/>
      <c r="B34" s="298">
        <v>92695</v>
      </c>
      <c r="C34" s="299" t="s">
        <v>212</v>
      </c>
      <c r="D34" s="300">
        <v>600</v>
      </c>
      <c r="E34" s="301">
        <f t="shared" si="8"/>
        <v>600</v>
      </c>
      <c r="F34" s="302">
        <v>0</v>
      </c>
      <c r="G34" s="300">
        <v>593.82</v>
      </c>
      <c r="H34" s="301">
        <f t="shared" si="9"/>
        <v>593.82</v>
      </c>
      <c r="I34" s="302">
        <v>0</v>
      </c>
      <c r="J34" s="303">
        <f t="shared" si="2"/>
        <v>0.9897000000000001</v>
      </c>
    </row>
    <row r="35" spans="1:10" ht="27" customHeight="1">
      <c r="A35" s="314"/>
      <c r="B35" s="298">
        <v>92695</v>
      </c>
      <c r="C35" s="324" t="s">
        <v>214</v>
      </c>
      <c r="D35" s="316">
        <v>3306</v>
      </c>
      <c r="E35" s="301">
        <f t="shared" si="8"/>
        <v>3306</v>
      </c>
      <c r="F35" s="317">
        <v>0</v>
      </c>
      <c r="G35" s="316">
        <v>2423.53</v>
      </c>
      <c r="H35" s="301">
        <f t="shared" si="9"/>
        <v>2423.53</v>
      </c>
      <c r="I35" s="317">
        <v>0</v>
      </c>
      <c r="J35" s="325">
        <f t="shared" si="2"/>
        <v>0.7330701754385965</v>
      </c>
    </row>
    <row r="36" spans="1:10" s="784" customFormat="1" ht="17.25" customHeight="1" thickBot="1">
      <c r="A36" s="952" t="s">
        <v>321</v>
      </c>
      <c r="B36" s="953"/>
      <c r="C36" s="954"/>
      <c r="D36" s="780">
        <f aca="true" t="shared" si="10" ref="D36:I36">D5+D10+D13+D24+D27</f>
        <v>130554</v>
      </c>
      <c r="E36" s="781">
        <f t="shared" si="10"/>
        <v>130554</v>
      </c>
      <c r="F36" s="782">
        <f t="shared" si="10"/>
        <v>0</v>
      </c>
      <c r="G36" s="780">
        <f t="shared" si="10"/>
        <v>111389.32</v>
      </c>
      <c r="H36" s="781">
        <f t="shared" si="10"/>
        <v>111389.32</v>
      </c>
      <c r="I36" s="782">
        <f t="shared" si="10"/>
        <v>0</v>
      </c>
      <c r="J36" s="783">
        <f t="shared" si="2"/>
        <v>0.8532049573356619</v>
      </c>
    </row>
    <row r="37" spans="1:11" ht="13.5" thickTop="1">
      <c r="A37" s="326"/>
      <c r="B37" s="4"/>
      <c r="C37" s="4"/>
      <c r="D37" s="326"/>
      <c r="E37" s="326"/>
      <c r="F37" s="326"/>
      <c r="G37" s="326"/>
      <c r="H37" s="326"/>
      <c r="I37" s="326"/>
      <c r="J37" s="326"/>
      <c r="K37" s="326"/>
    </row>
    <row r="38" spans="1:11" ht="12.75">
      <c r="A38" s="955" t="s">
        <v>283</v>
      </c>
      <c r="B38" s="955"/>
      <c r="C38" s="955"/>
      <c r="D38" s="326"/>
      <c r="E38" s="326"/>
      <c r="F38" s="326"/>
      <c r="G38" s="326"/>
      <c r="H38" s="326"/>
      <c r="I38" s="326"/>
      <c r="J38" s="326"/>
      <c r="K38" s="326"/>
    </row>
    <row r="39" spans="2:11" ht="12.75">
      <c r="B39" s="1"/>
      <c r="C39" s="1"/>
      <c r="J39" s="326"/>
      <c r="K39" s="326"/>
    </row>
    <row r="40" spans="2:11" ht="12.75">
      <c r="B40" s="1"/>
      <c r="C40" s="1"/>
      <c r="J40" s="326"/>
      <c r="K40" s="326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9" ht="12.75">
      <c r="B44" s="1"/>
      <c r="C44" s="1"/>
      <c r="I44" s="326"/>
    </row>
    <row r="45" spans="2:9" ht="12.75">
      <c r="B45" s="1"/>
      <c r="C45" s="1"/>
      <c r="I45" s="326"/>
    </row>
    <row r="46" spans="2:3" ht="12.75">
      <c r="B46" s="1"/>
      <c r="C46" s="1"/>
    </row>
  </sheetData>
  <sheetProtection/>
  <mergeCells count="11">
    <mergeCell ref="A1:J1"/>
    <mergeCell ref="D2:D3"/>
    <mergeCell ref="E2:F2"/>
    <mergeCell ref="G2:G3"/>
    <mergeCell ref="H2:I2"/>
    <mergeCell ref="J2:J3"/>
    <mergeCell ref="A36:C36"/>
    <mergeCell ref="A38:C38"/>
    <mergeCell ref="A2:A3"/>
    <mergeCell ref="B2:B3"/>
    <mergeCell ref="C2:C3"/>
  </mergeCells>
  <printOptions horizontalCentered="1"/>
  <pageMargins left="0.45" right="0.5511811023622047" top="1.0236220472440944" bottom="0.5905511811023623" header="0.31496062992125984" footer="0.5118110236220472"/>
  <pageSetup horizontalDpi="300" verticalDpi="300" orientation="landscape" paperSize="9" scale="90" r:id="rId1"/>
  <headerFooter alignWithMargins="0">
    <oddHeader>&amp;R&amp;9Załącznik nr &amp;A
do spawozdania z wykonania budżetu
Gminy Golczewo
za 2010 rok</oddHeader>
    <oddFooter>&amp;CStrona &amp;P</oddFooter>
  </headerFooter>
  <rowBreaks count="1" manualBreakCount="1">
    <brk id="2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375" style="1" customWidth="1"/>
    <col min="2" max="2" width="5.625" style="1" customWidth="1"/>
    <col min="3" max="3" width="6.875" style="1" customWidth="1"/>
    <col min="4" max="4" width="52.125" style="1" customWidth="1"/>
    <col min="5" max="5" width="23.25390625" style="1" customWidth="1"/>
    <col min="6" max="6" width="12.125" style="1" customWidth="1"/>
    <col min="7" max="7" width="16.375" style="1" customWidth="1"/>
    <col min="8" max="8" width="12.125" style="1" customWidth="1"/>
    <col min="9" max="16384" width="9.125" style="1" customWidth="1"/>
  </cols>
  <sheetData>
    <row r="1" spans="1:8" ht="24" customHeight="1">
      <c r="A1" s="965" t="s">
        <v>141</v>
      </c>
      <c r="B1" s="965"/>
      <c r="C1" s="965"/>
      <c r="D1" s="965"/>
      <c r="E1" s="965"/>
      <c r="F1" s="965"/>
      <c r="G1" s="965"/>
      <c r="H1" s="965"/>
    </row>
    <row r="2" spans="1:8" ht="12" customHeight="1" thickBot="1">
      <c r="A2" s="242"/>
      <c r="B2" s="242"/>
      <c r="C2" s="242"/>
      <c r="D2" s="242"/>
      <c r="E2" s="242"/>
      <c r="F2" s="242"/>
      <c r="G2" s="242"/>
      <c r="H2" s="242"/>
    </row>
    <row r="3" spans="1:8" s="746" customFormat="1" ht="63.75">
      <c r="A3" s="790" t="s">
        <v>312</v>
      </c>
      <c r="B3" s="791" t="s">
        <v>266</v>
      </c>
      <c r="C3" s="791" t="s">
        <v>298</v>
      </c>
      <c r="D3" s="792" t="s">
        <v>323</v>
      </c>
      <c r="E3" s="792" t="s">
        <v>142</v>
      </c>
      <c r="F3" s="792" t="s">
        <v>143</v>
      </c>
      <c r="G3" s="792" t="s">
        <v>144</v>
      </c>
      <c r="H3" s="793" t="s">
        <v>145</v>
      </c>
    </row>
    <row r="4" spans="1:8" s="247" customFormat="1" ht="12" thickBot="1">
      <c r="A4" s="243">
        <v>1</v>
      </c>
      <c r="B4" s="244">
        <v>2</v>
      </c>
      <c r="C4" s="244">
        <v>3</v>
      </c>
      <c r="D4" s="245">
        <v>4</v>
      </c>
      <c r="E4" s="244">
        <v>5</v>
      </c>
      <c r="F4" s="244">
        <v>6</v>
      </c>
      <c r="G4" s="244">
        <v>7</v>
      </c>
      <c r="H4" s="246">
        <v>8</v>
      </c>
    </row>
    <row r="5" spans="1:8" s="247" customFormat="1" ht="24" customHeight="1" thickTop="1">
      <c r="A5" s="267">
        <v>1</v>
      </c>
      <c r="B5" s="268">
        <v>600</v>
      </c>
      <c r="C5" s="268">
        <v>60013</v>
      </c>
      <c r="D5" s="269" t="s">
        <v>146</v>
      </c>
      <c r="E5" s="282" t="s">
        <v>147</v>
      </c>
      <c r="F5" s="248">
        <v>20000</v>
      </c>
      <c r="G5" s="248">
        <v>20000</v>
      </c>
      <c r="H5" s="249">
        <f aca="true" t="shared" si="0" ref="H5:H26">G5/F5</f>
        <v>1</v>
      </c>
    </row>
    <row r="6" spans="1:8" s="247" customFormat="1" ht="24" customHeight="1">
      <c r="A6" s="270">
        <v>2</v>
      </c>
      <c r="B6" s="271">
        <v>600</v>
      </c>
      <c r="C6" s="271">
        <v>60014</v>
      </c>
      <c r="D6" s="272" t="s">
        <v>148</v>
      </c>
      <c r="E6" s="283" t="s">
        <v>147</v>
      </c>
      <c r="F6" s="250">
        <v>910000</v>
      </c>
      <c r="G6" s="250">
        <v>582119.68</v>
      </c>
      <c r="H6" s="251">
        <f t="shared" si="0"/>
        <v>0.6396919560439561</v>
      </c>
    </row>
    <row r="7" spans="1:8" s="14" customFormat="1" ht="36">
      <c r="A7" s="270">
        <v>3</v>
      </c>
      <c r="B7" s="273">
        <v>600</v>
      </c>
      <c r="C7" s="273">
        <v>60016</v>
      </c>
      <c r="D7" s="274" t="s">
        <v>149</v>
      </c>
      <c r="E7" s="283" t="s">
        <v>147</v>
      </c>
      <c r="F7" s="252">
        <v>125000</v>
      </c>
      <c r="G7" s="250">
        <v>124455.8</v>
      </c>
      <c r="H7" s="251">
        <f>G7/F7</f>
        <v>0.9956464</v>
      </c>
    </row>
    <row r="8" spans="1:8" ht="24" customHeight="1">
      <c r="A8" s="270">
        <v>4</v>
      </c>
      <c r="B8" s="273">
        <v>600</v>
      </c>
      <c r="C8" s="273">
        <v>60016</v>
      </c>
      <c r="D8" s="274" t="s">
        <v>150</v>
      </c>
      <c r="E8" s="283" t="s">
        <v>151</v>
      </c>
      <c r="F8" s="252">
        <v>15000</v>
      </c>
      <c r="G8" s="250">
        <v>14397.24</v>
      </c>
      <c r="H8" s="251">
        <f>G8/F8</f>
        <v>0.959816</v>
      </c>
    </row>
    <row r="9" spans="1:8" ht="24" customHeight="1">
      <c r="A9" s="270">
        <v>5</v>
      </c>
      <c r="B9" s="273">
        <v>600</v>
      </c>
      <c r="C9" s="273">
        <v>60016</v>
      </c>
      <c r="D9" s="274" t="s">
        <v>152</v>
      </c>
      <c r="E9" s="283" t="s">
        <v>151</v>
      </c>
      <c r="F9" s="252">
        <v>85000</v>
      </c>
      <c r="G9" s="250">
        <v>29568.27</v>
      </c>
      <c r="H9" s="251">
        <f t="shared" si="0"/>
        <v>0.347862</v>
      </c>
    </row>
    <row r="10" spans="1:8" s="14" customFormat="1" ht="24" customHeight="1">
      <c r="A10" s="270">
        <v>6</v>
      </c>
      <c r="B10" s="273">
        <v>600</v>
      </c>
      <c r="C10" s="273">
        <v>60016</v>
      </c>
      <c r="D10" s="274" t="s">
        <v>153</v>
      </c>
      <c r="E10" s="283" t="s">
        <v>147</v>
      </c>
      <c r="F10" s="252">
        <v>1680000</v>
      </c>
      <c r="G10" s="250">
        <v>1442845.45</v>
      </c>
      <c r="H10" s="251">
        <f t="shared" si="0"/>
        <v>0.8588365773809523</v>
      </c>
    </row>
    <row r="11" spans="1:8" ht="24">
      <c r="A11" s="270">
        <v>7</v>
      </c>
      <c r="B11" s="273">
        <v>630</v>
      </c>
      <c r="C11" s="273">
        <v>63095</v>
      </c>
      <c r="D11" s="274" t="s">
        <v>154</v>
      </c>
      <c r="E11" s="283" t="s">
        <v>151</v>
      </c>
      <c r="F11" s="250">
        <v>280000</v>
      </c>
      <c r="G11" s="250">
        <v>263710.4</v>
      </c>
      <c r="H11" s="251">
        <f t="shared" si="0"/>
        <v>0.9418228571428572</v>
      </c>
    </row>
    <row r="12" spans="1:8" ht="24">
      <c r="A12" s="270">
        <v>8</v>
      </c>
      <c r="B12" s="273">
        <v>630</v>
      </c>
      <c r="C12" s="273">
        <v>63095</v>
      </c>
      <c r="D12" s="274" t="s">
        <v>155</v>
      </c>
      <c r="E12" s="283" t="s">
        <v>151</v>
      </c>
      <c r="F12" s="250">
        <v>50000</v>
      </c>
      <c r="G12" s="250">
        <v>0</v>
      </c>
      <c r="H12" s="251">
        <f t="shared" si="0"/>
        <v>0</v>
      </c>
    </row>
    <row r="13" spans="1:8" ht="24" customHeight="1">
      <c r="A13" s="270">
        <v>9</v>
      </c>
      <c r="B13" s="273">
        <v>630</v>
      </c>
      <c r="C13" s="273">
        <v>63095</v>
      </c>
      <c r="D13" s="274" t="s">
        <v>156</v>
      </c>
      <c r="E13" s="283" t="s">
        <v>151</v>
      </c>
      <c r="F13" s="250">
        <v>55000</v>
      </c>
      <c r="G13" s="250">
        <v>12330</v>
      </c>
      <c r="H13" s="251">
        <f t="shared" si="0"/>
        <v>0.22418181818181818</v>
      </c>
    </row>
    <row r="14" spans="1:8" ht="24" customHeight="1">
      <c r="A14" s="270">
        <v>10</v>
      </c>
      <c r="B14" s="273">
        <v>700</v>
      </c>
      <c r="C14" s="273">
        <v>70095</v>
      </c>
      <c r="D14" s="274" t="s">
        <v>157</v>
      </c>
      <c r="E14" s="283" t="s">
        <v>151</v>
      </c>
      <c r="F14" s="250">
        <v>125000</v>
      </c>
      <c r="G14" s="250">
        <v>3844.92</v>
      </c>
      <c r="H14" s="251">
        <f t="shared" si="0"/>
        <v>0.03075936</v>
      </c>
    </row>
    <row r="15" spans="1:8" ht="24" customHeight="1">
      <c r="A15" s="270">
        <v>11</v>
      </c>
      <c r="B15" s="273">
        <v>700</v>
      </c>
      <c r="C15" s="273">
        <v>70095</v>
      </c>
      <c r="D15" s="274" t="s">
        <v>158</v>
      </c>
      <c r="E15" s="283" t="s">
        <v>151</v>
      </c>
      <c r="F15" s="250">
        <v>50000</v>
      </c>
      <c r="G15" s="250">
        <v>5000</v>
      </c>
      <c r="H15" s="251">
        <f t="shared" si="0"/>
        <v>0.1</v>
      </c>
    </row>
    <row r="16" spans="1:8" ht="24" customHeight="1">
      <c r="A16" s="270">
        <v>12</v>
      </c>
      <c r="B16" s="273">
        <v>700</v>
      </c>
      <c r="C16" s="273">
        <v>70095</v>
      </c>
      <c r="D16" s="274" t="s">
        <v>159</v>
      </c>
      <c r="E16" s="283" t="s">
        <v>151</v>
      </c>
      <c r="F16" s="250">
        <v>304000</v>
      </c>
      <c r="G16" s="250">
        <v>6100</v>
      </c>
      <c r="H16" s="251">
        <f t="shared" si="0"/>
        <v>0.02006578947368421</v>
      </c>
    </row>
    <row r="17" spans="1:8" ht="24">
      <c r="A17" s="270">
        <v>13</v>
      </c>
      <c r="B17" s="273">
        <v>750</v>
      </c>
      <c r="C17" s="273">
        <v>75023</v>
      </c>
      <c r="D17" s="274" t="s">
        <v>160</v>
      </c>
      <c r="E17" s="283" t="s">
        <v>147</v>
      </c>
      <c r="F17" s="250">
        <v>15000</v>
      </c>
      <c r="G17" s="250">
        <v>14702.4</v>
      </c>
      <c r="H17" s="251">
        <f>G17/F17</f>
        <v>0.98016</v>
      </c>
    </row>
    <row r="18" spans="1:8" ht="24" customHeight="1">
      <c r="A18" s="270">
        <v>14</v>
      </c>
      <c r="B18" s="273">
        <v>750</v>
      </c>
      <c r="C18" s="273">
        <v>75023</v>
      </c>
      <c r="D18" s="274" t="s">
        <v>161</v>
      </c>
      <c r="E18" s="283" t="s">
        <v>147</v>
      </c>
      <c r="F18" s="250">
        <v>10000</v>
      </c>
      <c r="G18" s="250">
        <v>8906</v>
      </c>
      <c r="H18" s="251">
        <f t="shared" si="0"/>
        <v>0.8906</v>
      </c>
    </row>
    <row r="19" spans="1:8" s="253" customFormat="1" ht="24" customHeight="1">
      <c r="A19" s="270">
        <v>15</v>
      </c>
      <c r="B19" s="273">
        <v>754</v>
      </c>
      <c r="C19" s="273">
        <v>75405</v>
      </c>
      <c r="D19" s="274" t="s">
        <v>162</v>
      </c>
      <c r="E19" s="283" t="s">
        <v>163</v>
      </c>
      <c r="F19" s="250">
        <v>4700</v>
      </c>
      <c r="G19" s="250">
        <v>3720</v>
      </c>
      <c r="H19" s="251">
        <f t="shared" si="0"/>
        <v>0.7914893617021277</v>
      </c>
    </row>
    <row r="20" spans="1:8" s="253" customFormat="1" ht="36">
      <c r="A20" s="270">
        <v>16</v>
      </c>
      <c r="B20" s="273">
        <v>754</v>
      </c>
      <c r="C20" s="273">
        <v>75411</v>
      </c>
      <c r="D20" s="274" t="s">
        <v>164</v>
      </c>
      <c r="E20" s="283" t="s">
        <v>163</v>
      </c>
      <c r="F20" s="250">
        <v>11000</v>
      </c>
      <c r="G20" s="250">
        <v>11000</v>
      </c>
      <c r="H20" s="251">
        <f t="shared" si="0"/>
        <v>1</v>
      </c>
    </row>
    <row r="21" spans="1:8" ht="24">
      <c r="A21" s="270">
        <v>17</v>
      </c>
      <c r="B21" s="273">
        <v>754</v>
      </c>
      <c r="C21" s="273">
        <v>75412</v>
      </c>
      <c r="D21" s="274" t="s">
        <v>165</v>
      </c>
      <c r="E21" s="283" t="s">
        <v>166</v>
      </c>
      <c r="F21" s="250">
        <v>60000</v>
      </c>
      <c r="G21" s="250">
        <v>57971.8</v>
      </c>
      <c r="H21" s="251">
        <f t="shared" si="0"/>
        <v>0.9661966666666667</v>
      </c>
    </row>
    <row r="22" spans="1:8" s="253" customFormat="1" ht="24" customHeight="1">
      <c r="A22" s="270">
        <v>18</v>
      </c>
      <c r="B22" s="273">
        <v>801</v>
      </c>
      <c r="C22" s="273">
        <v>80101</v>
      </c>
      <c r="D22" s="274" t="s">
        <v>167</v>
      </c>
      <c r="E22" s="283" t="s">
        <v>166</v>
      </c>
      <c r="F22" s="250">
        <v>50000</v>
      </c>
      <c r="G22" s="250">
        <v>20740</v>
      </c>
      <c r="H22" s="251">
        <f t="shared" si="0"/>
        <v>0.4148</v>
      </c>
    </row>
    <row r="23" spans="1:8" ht="24" customHeight="1">
      <c r="A23" s="270">
        <v>19</v>
      </c>
      <c r="B23" s="273">
        <v>801</v>
      </c>
      <c r="C23" s="273">
        <v>80104</v>
      </c>
      <c r="D23" s="274" t="s">
        <v>168</v>
      </c>
      <c r="E23" s="283" t="s">
        <v>169</v>
      </c>
      <c r="F23" s="250">
        <v>300000</v>
      </c>
      <c r="G23" s="250">
        <v>107797.19</v>
      </c>
      <c r="H23" s="251">
        <f t="shared" si="0"/>
        <v>0.35932396666666666</v>
      </c>
    </row>
    <row r="24" spans="1:8" ht="36">
      <c r="A24" s="270">
        <v>20</v>
      </c>
      <c r="B24" s="273">
        <v>801</v>
      </c>
      <c r="C24" s="273">
        <v>80110</v>
      </c>
      <c r="D24" s="274" t="s">
        <v>170</v>
      </c>
      <c r="E24" s="283" t="s">
        <v>169</v>
      </c>
      <c r="F24" s="250">
        <v>60000</v>
      </c>
      <c r="G24" s="250">
        <v>20740</v>
      </c>
      <c r="H24" s="251">
        <f t="shared" si="0"/>
        <v>0.3456666666666667</v>
      </c>
    </row>
    <row r="25" spans="1:8" s="253" customFormat="1" ht="24">
      <c r="A25" s="270">
        <v>21</v>
      </c>
      <c r="B25" s="273">
        <v>900</v>
      </c>
      <c r="C25" s="273">
        <v>90001</v>
      </c>
      <c r="D25" s="274" t="s">
        <v>171</v>
      </c>
      <c r="E25" s="283" t="s">
        <v>147</v>
      </c>
      <c r="F25" s="250">
        <v>2558200</v>
      </c>
      <c r="G25" s="250">
        <v>492954.42</v>
      </c>
      <c r="H25" s="251">
        <f t="shared" si="0"/>
        <v>0.19269580955359236</v>
      </c>
    </row>
    <row r="26" spans="1:8" s="253" customFormat="1" ht="24" customHeight="1">
      <c r="A26" s="270">
        <v>22</v>
      </c>
      <c r="B26" s="273">
        <v>900</v>
      </c>
      <c r="C26" s="273">
        <v>90001</v>
      </c>
      <c r="D26" s="274" t="s">
        <v>172</v>
      </c>
      <c r="E26" s="283" t="s">
        <v>166</v>
      </c>
      <c r="F26" s="250">
        <v>555200</v>
      </c>
      <c r="G26" s="250">
        <v>315645.1</v>
      </c>
      <c r="H26" s="251">
        <f t="shared" si="0"/>
        <v>0.5685250360230547</v>
      </c>
    </row>
    <row r="27" spans="1:8" ht="24" customHeight="1">
      <c r="A27" s="270">
        <v>23</v>
      </c>
      <c r="B27" s="273">
        <v>900</v>
      </c>
      <c r="C27" s="273">
        <v>90001</v>
      </c>
      <c r="D27" s="274" t="s">
        <v>173</v>
      </c>
      <c r="E27" s="283" t="s">
        <v>147</v>
      </c>
      <c r="F27" s="250">
        <v>55000</v>
      </c>
      <c r="G27" s="250">
        <v>36450</v>
      </c>
      <c r="H27" s="251">
        <v>0</v>
      </c>
    </row>
    <row r="28" spans="1:8" ht="24" customHeight="1">
      <c r="A28" s="270">
        <v>24</v>
      </c>
      <c r="B28" s="273">
        <v>900</v>
      </c>
      <c r="C28" s="273">
        <v>90001</v>
      </c>
      <c r="D28" s="274" t="s">
        <v>174</v>
      </c>
      <c r="E28" s="283" t="s">
        <v>169</v>
      </c>
      <c r="F28" s="250">
        <v>30000</v>
      </c>
      <c r="G28" s="250">
        <v>30000</v>
      </c>
      <c r="H28" s="251">
        <f>G28/F28</f>
        <v>1</v>
      </c>
    </row>
    <row r="29" spans="1:8" ht="24" customHeight="1">
      <c r="A29" s="270">
        <v>25</v>
      </c>
      <c r="B29" s="273">
        <v>900</v>
      </c>
      <c r="C29" s="273">
        <v>90001</v>
      </c>
      <c r="D29" s="274" t="s">
        <v>175</v>
      </c>
      <c r="E29" s="283" t="s">
        <v>147</v>
      </c>
      <c r="F29" s="250">
        <v>125000</v>
      </c>
      <c r="G29" s="250">
        <v>9760</v>
      </c>
      <c r="H29" s="251">
        <v>0</v>
      </c>
    </row>
    <row r="30" spans="1:8" ht="24" customHeight="1">
      <c r="A30" s="270">
        <v>26</v>
      </c>
      <c r="B30" s="273">
        <v>900</v>
      </c>
      <c r="C30" s="273">
        <v>90002</v>
      </c>
      <c r="D30" s="274" t="s">
        <v>176</v>
      </c>
      <c r="E30" s="283" t="s">
        <v>147</v>
      </c>
      <c r="F30" s="250">
        <v>20000</v>
      </c>
      <c r="G30" s="250">
        <v>0</v>
      </c>
      <c r="H30" s="251">
        <v>0</v>
      </c>
    </row>
    <row r="31" spans="1:8" ht="24" customHeight="1">
      <c r="A31" s="270">
        <v>27</v>
      </c>
      <c r="B31" s="273">
        <v>900</v>
      </c>
      <c r="C31" s="273">
        <v>90015</v>
      </c>
      <c r="D31" s="274" t="s">
        <v>179</v>
      </c>
      <c r="E31" s="283" t="s">
        <v>147</v>
      </c>
      <c r="F31" s="250">
        <v>50000</v>
      </c>
      <c r="G31" s="250">
        <v>14030</v>
      </c>
      <c r="H31" s="251">
        <f aca="true" t="shared" si="1" ref="H31:H41">G31/F31</f>
        <v>0.2806</v>
      </c>
    </row>
    <row r="32" spans="1:8" ht="24" customHeight="1">
      <c r="A32" s="270">
        <v>28</v>
      </c>
      <c r="B32" s="273">
        <v>900</v>
      </c>
      <c r="C32" s="273">
        <v>90017</v>
      </c>
      <c r="D32" s="274" t="s">
        <v>180</v>
      </c>
      <c r="E32" s="283" t="s">
        <v>147</v>
      </c>
      <c r="F32" s="250">
        <v>20000</v>
      </c>
      <c r="G32" s="250">
        <v>20000</v>
      </c>
      <c r="H32" s="251">
        <f t="shared" si="1"/>
        <v>1</v>
      </c>
    </row>
    <row r="33" spans="1:8" ht="24" customHeight="1">
      <c r="A33" s="270">
        <v>29</v>
      </c>
      <c r="B33" s="273">
        <v>900</v>
      </c>
      <c r="C33" s="273">
        <v>90095</v>
      </c>
      <c r="D33" s="274" t="s">
        <v>181</v>
      </c>
      <c r="E33" s="283" t="s">
        <v>147</v>
      </c>
      <c r="F33" s="250">
        <v>200000</v>
      </c>
      <c r="G33" s="250">
        <v>162285.88</v>
      </c>
      <c r="H33" s="251">
        <f t="shared" si="1"/>
        <v>0.8114294000000001</v>
      </c>
    </row>
    <row r="34" spans="1:8" ht="18.75" customHeight="1">
      <c r="A34" s="270">
        <v>30</v>
      </c>
      <c r="B34" s="273">
        <v>921</v>
      </c>
      <c r="C34" s="273">
        <v>92109</v>
      </c>
      <c r="D34" s="274" t="s">
        <v>182</v>
      </c>
      <c r="E34" s="283" t="s">
        <v>147</v>
      </c>
      <c r="F34" s="250">
        <v>300000</v>
      </c>
      <c r="G34" s="250">
        <v>24766.3</v>
      </c>
      <c r="H34" s="251">
        <f t="shared" si="1"/>
        <v>0.08255433333333333</v>
      </c>
    </row>
    <row r="35" spans="1:8" ht="24" customHeight="1">
      <c r="A35" s="270">
        <v>31</v>
      </c>
      <c r="B35" s="273">
        <v>921</v>
      </c>
      <c r="C35" s="273">
        <v>92109</v>
      </c>
      <c r="D35" s="274" t="s">
        <v>183</v>
      </c>
      <c r="E35" s="283" t="s">
        <v>147</v>
      </c>
      <c r="F35" s="250">
        <v>200000</v>
      </c>
      <c r="G35" s="250">
        <v>37602.08</v>
      </c>
      <c r="H35" s="251">
        <f t="shared" si="1"/>
        <v>0.18801040000000002</v>
      </c>
    </row>
    <row r="36" spans="1:8" ht="24" customHeight="1">
      <c r="A36" s="270">
        <v>32</v>
      </c>
      <c r="B36" s="273">
        <v>921</v>
      </c>
      <c r="C36" s="273">
        <v>92109</v>
      </c>
      <c r="D36" s="274" t="s">
        <v>184</v>
      </c>
      <c r="E36" s="283" t="s">
        <v>163</v>
      </c>
      <c r="F36" s="250">
        <v>60000</v>
      </c>
      <c r="G36" s="250">
        <v>55432.36</v>
      </c>
      <c r="H36" s="251">
        <f t="shared" si="1"/>
        <v>0.9238726666666667</v>
      </c>
    </row>
    <row r="37" spans="1:8" ht="24" customHeight="1">
      <c r="A37" s="270">
        <v>33</v>
      </c>
      <c r="B37" s="273">
        <v>921</v>
      </c>
      <c r="C37" s="273">
        <v>92120</v>
      </c>
      <c r="D37" s="274" t="s">
        <v>185</v>
      </c>
      <c r="E37" s="283" t="s">
        <v>163</v>
      </c>
      <c r="F37" s="250">
        <v>30000</v>
      </c>
      <c r="G37" s="250">
        <v>30000</v>
      </c>
      <c r="H37" s="251">
        <f t="shared" si="1"/>
        <v>1</v>
      </c>
    </row>
    <row r="38" spans="1:8" ht="24" customHeight="1">
      <c r="A38" s="270">
        <v>34</v>
      </c>
      <c r="B38" s="273">
        <v>921</v>
      </c>
      <c r="C38" s="273">
        <v>92120</v>
      </c>
      <c r="D38" s="274" t="s">
        <v>186</v>
      </c>
      <c r="E38" s="283" t="s">
        <v>163</v>
      </c>
      <c r="F38" s="250">
        <v>10000</v>
      </c>
      <c r="G38" s="250">
        <v>10000</v>
      </c>
      <c r="H38" s="251">
        <f>G38/F38</f>
        <v>1</v>
      </c>
    </row>
    <row r="39" spans="1:8" ht="24" customHeight="1">
      <c r="A39" s="270">
        <v>35</v>
      </c>
      <c r="B39" s="273">
        <v>926</v>
      </c>
      <c r="C39" s="273">
        <v>92601</v>
      </c>
      <c r="D39" s="274" t="s">
        <v>187</v>
      </c>
      <c r="E39" s="283" t="s">
        <v>151</v>
      </c>
      <c r="F39" s="250">
        <v>100000</v>
      </c>
      <c r="G39" s="250">
        <v>99213.86</v>
      </c>
      <c r="H39" s="251">
        <f t="shared" si="1"/>
        <v>0.9921386</v>
      </c>
    </row>
    <row r="40" spans="1:8" ht="24" customHeight="1" thickBot="1">
      <c r="A40" s="275">
        <v>36</v>
      </c>
      <c r="B40" s="276">
        <v>926</v>
      </c>
      <c r="C40" s="276">
        <v>92601</v>
      </c>
      <c r="D40" s="277" t="s">
        <v>188</v>
      </c>
      <c r="E40" s="284" t="s">
        <v>151</v>
      </c>
      <c r="F40" s="254">
        <v>90000</v>
      </c>
      <c r="G40" s="254">
        <v>77888.87</v>
      </c>
      <c r="H40" s="255">
        <f t="shared" si="1"/>
        <v>0.8654318888888889</v>
      </c>
    </row>
    <row r="41" spans="1:8" s="746" customFormat="1" ht="24" customHeight="1" thickBot="1" thickTop="1">
      <c r="A41" s="785"/>
      <c r="B41" s="786"/>
      <c r="C41" s="786"/>
      <c r="D41" s="786"/>
      <c r="E41" s="787" t="s">
        <v>189</v>
      </c>
      <c r="F41" s="788">
        <f>SUM(F5:F40)</f>
        <v>8613100</v>
      </c>
      <c r="G41" s="788">
        <f>SUM(G5:G40)</f>
        <v>4165978.019999999</v>
      </c>
      <c r="H41" s="789">
        <f t="shared" si="1"/>
        <v>0.48367928155948486</v>
      </c>
    </row>
    <row r="42" spans="1:8" ht="24" customHeight="1">
      <c r="A42" s="4"/>
      <c r="B42" s="4"/>
      <c r="C42" s="4"/>
      <c r="D42" s="4"/>
      <c r="E42" s="4"/>
      <c r="F42" s="62"/>
      <c r="G42" s="62"/>
      <c r="H42" s="62"/>
    </row>
    <row r="43" spans="1:8" ht="24" customHeight="1">
      <c r="A43" s="4"/>
      <c r="B43" s="4"/>
      <c r="C43" s="4"/>
      <c r="D43" s="4"/>
      <c r="E43" s="256"/>
      <c r="F43" s="62"/>
      <c r="G43" s="62"/>
      <c r="H43" s="62"/>
    </row>
    <row r="44" spans="6:8" ht="24" customHeight="1">
      <c r="F44" s="112"/>
      <c r="G44" s="112"/>
      <c r="H44" s="112"/>
    </row>
    <row r="45" spans="6:8" ht="24" customHeight="1">
      <c r="F45" s="112"/>
      <c r="G45" s="112"/>
      <c r="H45" s="112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1">
    <mergeCell ref="A1:H1"/>
  </mergeCells>
  <printOptions/>
  <pageMargins left="0.7086614173228347" right="0.31496062992125984" top="1.08" bottom="0.42" header="0.25" footer="0.23"/>
  <pageSetup fitToHeight="0" fitToWidth="1" horizontalDpi="600" verticalDpi="600" orientation="landscape" paperSize="9" r:id="rId2"/>
  <headerFooter>
    <oddHeader xml:space="preserve">&amp;R&amp;9Załącznik nr &amp;A
do sprawozdania z wykonania budżetu
Gminy Golczewo
za 2010 rok </oddHeader>
    <oddFooter>&amp;CStrona &amp;P</oddFooter>
  </headerFooter>
  <rowBreaks count="2" manualBreakCount="2">
    <brk id="19" max="7" man="1"/>
    <brk id="38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SheetLayoutView="100" zoomScalePageLayoutView="0" workbookViewId="0" topLeftCell="A1">
      <selection activeCell="A3" sqref="A3:IV3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8.25390625" style="0" customWidth="1"/>
    <col min="4" max="4" width="43.125" style="0" customWidth="1"/>
    <col min="5" max="5" width="16.625" style="0" customWidth="1"/>
    <col min="6" max="6" width="12.375" style="0" customWidth="1"/>
    <col min="7" max="7" width="13.125" style="0" customWidth="1"/>
    <col min="8" max="8" width="12.125" style="0" customWidth="1"/>
    <col min="9" max="9" width="10.375" style="0" customWidth="1"/>
  </cols>
  <sheetData>
    <row r="1" spans="1:9" ht="81" customHeight="1">
      <c r="A1" s="962" t="s">
        <v>177</v>
      </c>
      <c r="B1" s="962"/>
      <c r="C1" s="962"/>
      <c r="D1" s="962"/>
      <c r="E1" s="962"/>
      <c r="F1" s="962"/>
      <c r="G1" s="962"/>
      <c r="H1" s="962"/>
      <c r="I1" s="962"/>
    </row>
    <row r="2" spans="1:5" ht="15.75" customHeight="1" thickBot="1">
      <c r="A2" s="962"/>
      <c r="B2" s="962"/>
      <c r="C2" s="962"/>
      <c r="D2" s="962"/>
      <c r="E2" s="962"/>
    </row>
    <row r="3" spans="1:9" s="745" customFormat="1" ht="95.25" customHeight="1" thickBot="1" thickTop="1">
      <c r="A3" s="796" t="s">
        <v>312</v>
      </c>
      <c r="B3" s="797" t="s">
        <v>266</v>
      </c>
      <c r="C3" s="797" t="s">
        <v>298</v>
      </c>
      <c r="D3" s="798" t="s">
        <v>240</v>
      </c>
      <c r="E3" s="798" t="s">
        <v>241</v>
      </c>
      <c r="F3" s="799" t="s">
        <v>242</v>
      </c>
      <c r="G3" s="800" t="s">
        <v>494</v>
      </c>
      <c r="H3" s="800" t="s">
        <v>493</v>
      </c>
      <c r="I3" s="801" t="s">
        <v>145</v>
      </c>
    </row>
    <row r="4" spans="1:9" ht="14.25" thickBot="1" thickTop="1">
      <c r="A4" s="360">
        <v>1</v>
      </c>
      <c r="B4" s="361">
        <v>2</v>
      </c>
      <c r="C4" s="361">
        <v>3</v>
      </c>
      <c r="D4" s="361">
        <v>4</v>
      </c>
      <c r="E4" s="361">
        <v>5</v>
      </c>
      <c r="F4" s="362">
        <v>8</v>
      </c>
      <c r="G4" s="363">
        <v>6</v>
      </c>
      <c r="H4" s="364">
        <v>7</v>
      </c>
      <c r="I4" s="365">
        <v>8</v>
      </c>
    </row>
    <row r="5" spans="1:9" ht="51.75" thickTop="1">
      <c r="A5" s="366">
        <v>1</v>
      </c>
      <c r="B5" s="367">
        <v>600</v>
      </c>
      <c r="C5" s="367">
        <v>60016</v>
      </c>
      <c r="D5" s="368" t="s">
        <v>243</v>
      </c>
      <c r="E5" s="369" t="s">
        <v>163</v>
      </c>
      <c r="F5" s="370">
        <v>1680000</v>
      </c>
      <c r="G5" s="371">
        <v>1680000</v>
      </c>
      <c r="H5" s="371">
        <v>1442845.45</v>
      </c>
      <c r="I5" s="372">
        <f aca="true" t="shared" si="0" ref="I5:I15">H5/G5</f>
        <v>0.8588365773809523</v>
      </c>
    </row>
    <row r="6" spans="1:9" ht="63.75">
      <c r="A6" s="373">
        <v>2</v>
      </c>
      <c r="B6" s="374">
        <v>630</v>
      </c>
      <c r="C6" s="374">
        <v>63095</v>
      </c>
      <c r="D6" s="375" t="s">
        <v>244</v>
      </c>
      <c r="E6" s="376" t="s">
        <v>163</v>
      </c>
      <c r="F6" s="377">
        <v>280000</v>
      </c>
      <c r="G6" s="378">
        <v>280000</v>
      </c>
      <c r="H6" s="378">
        <v>263710.4</v>
      </c>
      <c r="I6" s="379">
        <f t="shared" si="0"/>
        <v>0.9418228571428572</v>
      </c>
    </row>
    <row r="7" spans="1:9" ht="51">
      <c r="A7" s="373">
        <v>3</v>
      </c>
      <c r="B7" s="374">
        <v>700</v>
      </c>
      <c r="C7" s="374">
        <v>70095</v>
      </c>
      <c r="D7" s="375" t="s">
        <v>245</v>
      </c>
      <c r="E7" s="376" t="s">
        <v>163</v>
      </c>
      <c r="F7" s="378">
        <v>304000</v>
      </c>
      <c r="G7" s="378">
        <v>120000</v>
      </c>
      <c r="H7" s="378">
        <v>6100</v>
      </c>
      <c r="I7" s="379">
        <f t="shared" si="0"/>
        <v>0.050833333333333335</v>
      </c>
    </row>
    <row r="8" spans="1:9" ht="38.25">
      <c r="A8" s="373">
        <v>4</v>
      </c>
      <c r="B8" s="374">
        <v>853</v>
      </c>
      <c r="C8" s="374">
        <v>85395</v>
      </c>
      <c r="D8" s="375" t="s">
        <v>246</v>
      </c>
      <c r="E8" s="376" t="s">
        <v>163</v>
      </c>
      <c r="F8" s="378">
        <v>150364</v>
      </c>
      <c r="G8" s="378">
        <v>150364</v>
      </c>
      <c r="H8" s="378">
        <v>146541.19</v>
      </c>
      <c r="I8" s="379">
        <f t="shared" si="0"/>
        <v>0.9745762948578117</v>
      </c>
    </row>
    <row r="9" spans="1:9" ht="25.5">
      <c r="A9" s="373">
        <v>5</v>
      </c>
      <c r="B9" s="374">
        <v>853</v>
      </c>
      <c r="C9" s="374">
        <v>85395</v>
      </c>
      <c r="D9" s="375" t="s">
        <v>247</v>
      </c>
      <c r="E9" s="376" t="s">
        <v>163</v>
      </c>
      <c r="F9" s="378">
        <v>49944.2</v>
      </c>
      <c r="G9" s="378">
        <v>49944.2</v>
      </c>
      <c r="H9" s="378">
        <v>47586.16</v>
      </c>
      <c r="I9" s="379">
        <f t="shared" si="0"/>
        <v>0.9527865097448754</v>
      </c>
    </row>
    <row r="10" spans="1:9" ht="51">
      <c r="A10" s="373">
        <v>6</v>
      </c>
      <c r="B10" s="374">
        <v>853</v>
      </c>
      <c r="C10" s="374">
        <v>85395</v>
      </c>
      <c r="D10" s="375" t="s">
        <v>248</v>
      </c>
      <c r="E10" s="376" t="s">
        <v>249</v>
      </c>
      <c r="F10" s="378">
        <v>435488</v>
      </c>
      <c r="G10" s="378">
        <v>435488</v>
      </c>
      <c r="H10" s="378">
        <v>337297.7</v>
      </c>
      <c r="I10" s="379">
        <f t="shared" si="0"/>
        <v>0.7745281155852745</v>
      </c>
    </row>
    <row r="11" spans="1:9" ht="63.75">
      <c r="A11" s="373">
        <v>7</v>
      </c>
      <c r="B11" s="374">
        <v>900</v>
      </c>
      <c r="C11" s="374">
        <v>90001</v>
      </c>
      <c r="D11" s="375" t="s">
        <v>250</v>
      </c>
      <c r="E11" s="376" t="s">
        <v>163</v>
      </c>
      <c r="F11" s="378">
        <v>2558200</v>
      </c>
      <c r="G11" s="380">
        <v>2558200</v>
      </c>
      <c r="H11" s="380">
        <v>492954.42</v>
      </c>
      <c r="I11" s="379">
        <f t="shared" si="0"/>
        <v>0.19269580955359236</v>
      </c>
    </row>
    <row r="12" spans="1:9" ht="51">
      <c r="A12" s="373">
        <v>8</v>
      </c>
      <c r="B12" s="374">
        <v>900</v>
      </c>
      <c r="C12" s="374">
        <v>90001</v>
      </c>
      <c r="D12" s="375" t="s">
        <v>251</v>
      </c>
      <c r="E12" s="376" t="s">
        <v>163</v>
      </c>
      <c r="F12" s="378">
        <v>555200</v>
      </c>
      <c r="G12" s="380">
        <v>555200</v>
      </c>
      <c r="H12" s="380">
        <v>315645.1</v>
      </c>
      <c r="I12" s="379">
        <f t="shared" si="0"/>
        <v>0.5685250360230547</v>
      </c>
    </row>
    <row r="13" spans="1:9" ht="38.25">
      <c r="A13" s="373">
        <v>9</v>
      </c>
      <c r="B13" s="374">
        <v>900</v>
      </c>
      <c r="C13" s="374">
        <v>90095</v>
      </c>
      <c r="D13" s="375" t="s">
        <v>252</v>
      </c>
      <c r="E13" s="376" t="s">
        <v>163</v>
      </c>
      <c r="F13" s="378">
        <v>200000</v>
      </c>
      <c r="G13" s="378">
        <v>200000</v>
      </c>
      <c r="H13" s="378">
        <v>162285.88</v>
      </c>
      <c r="I13" s="379">
        <f t="shared" si="0"/>
        <v>0.8114294000000001</v>
      </c>
    </row>
    <row r="14" spans="1:9" ht="51.75" thickBot="1">
      <c r="A14" s="373">
        <v>10</v>
      </c>
      <c r="B14" s="374">
        <v>921</v>
      </c>
      <c r="C14" s="374">
        <v>92109</v>
      </c>
      <c r="D14" s="375" t="s">
        <v>253</v>
      </c>
      <c r="E14" s="376" t="s">
        <v>163</v>
      </c>
      <c r="F14" s="378">
        <v>300000</v>
      </c>
      <c r="G14" s="380">
        <v>300000</v>
      </c>
      <c r="H14" s="380">
        <v>24766.3</v>
      </c>
      <c r="I14" s="379">
        <f t="shared" si="0"/>
        <v>0.08255433333333333</v>
      </c>
    </row>
    <row r="15" spans="1:9" s="745" customFormat="1" ht="21.75" customHeight="1" thickBot="1" thickTop="1">
      <c r="A15" s="966" t="s">
        <v>321</v>
      </c>
      <c r="B15" s="967"/>
      <c r="C15" s="967"/>
      <c r="D15" s="967"/>
      <c r="E15" s="968"/>
      <c r="F15" s="794">
        <f>SUM(F5:F14)</f>
        <v>6513196.2</v>
      </c>
      <c r="G15" s="794">
        <f>SUM(G5:G14)</f>
        <v>6329196.2</v>
      </c>
      <c r="H15" s="794">
        <f>SUM(H5:H14)</f>
        <v>3239732.5999999996</v>
      </c>
      <c r="I15" s="795">
        <f t="shared" si="0"/>
        <v>0.5118710966804915</v>
      </c>
    </row>
    <row r="16" spans="1:6" ht="13.5" thickTop="1">
      <c r="A16" s="4"/>
      <c r="B16" s="326"/>
      <c r="C16" s="326"/>
      <c r="D16" s="326"/>
      <c r="E16" s="326"/>
      <c r="F16" s="326"/>
    </row>
    <row r="17" spans="1:6" ht="12.75">
      <c r="A17" s="326"/>
      <c r="B17" s="326"/>
      <c r="C17" s="326"/>
      <c r="D17" s="326"/>
      <c r="E17" s="326"/>
      <c r="F17" s="326"/>
    </row>
    <row r="19" ht="12.75">
      <c r="H19" s="745"/>
    </row>
  </sheetData>
  <sheetProtection/>
  <mergeCells count="3">
    <mergeCell ref="A1:I1"/>
    <mergeCell ref="A2:E2"/>
    <mergeCell ref="A15:E15"/>
  </mergeCells>
  <printOptions/>
  <pageMargins left="0.7086614173228347" right="0.7086614173228347" top="0.9448818897637796" bottom="0.5118110236220472" header="0.31496062992125984" footer="0.31496062992125984"/>
  <pageSetup fitToHeight="0" fitToWidth="1" horizontalDpi="600" verticalDpi="600" orientation="landscape" paperSize="9" r:id="rId1"/>
  <headerFooter alignWithMargins="0">
    <oddHeader>&amp;R&amp;9Załącznik nr &amp;A
do sprawozdania z wykonania budżetu
Gminy Golczewo
za 2010 rok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Weronika</cp:lastModifiedBy>
  <cp:lastPrinted>2011-03-30T13:11:24Z</cp:lastPrinted>
  <dcterms:created xsi:type="dcterms:W3CDTF">1998-12-09T13:02:10Z</dcterms:created>
  <dcterms:modified xsi:type="dcterms:W3CDTF">2012-01-10T07:22:21Z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