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Abs_D2005" sheetId="1" r:id="rId1"/>
    <sheet name="Abs_W2005" sheetId="2" r:id="rId2"/>
  </sheets>
  <externalReferences>
    <externalReference r:id="rId5"/>
  </externalReferences>
  <definedNames>
    <definedName name="CRITERIA">'[1]Arkusz3'!#REF!</definedName>
    <definedName name="_xlnm.Print_Area" localSheetId="0">'Abs_D2005'!$A$1:$P$120</definedName>
    <definedName name="_xlnm.Print_Area" localSheetId="1">'Abs_W2005'!$A$1:$P$358</definedName>
  </definedNames>
  <calcPr fullCalcOnLoad="1"/>
</workbook>
</file>

<file path=xl/sharedStrings.xml><?xml version="1.0" encoding="utf-8"?>
<sst xmlns="http://schemas.openxmlformats.org/spreadsheetml/2006/main" count="529" uniqueCount="172">
  <si>
    <t>Dz.</t>
  </si>
  <si>
    <t>Rozdz.</t>
  </si>
  <si>
    <t>§</t>
  </si>
  <si>
    <t>Wyszczególnienie</t>
  </si>
  <si>
    <t>Pozostała działalność</t>
  </si>
  <si>
    <t>Gospodarka mieszkaniowa</t>
  </si>
  <si>
    <t>Wpływy z usług</t>
  </si>
  <si>
    <t>Dodatki mieszkaniowe</t>
  </si>
  <si>
    <t>Podatek rolny</t>
  </si>
  <si>
    <t>Podatek leśny</t>
  </si>
  <si>
    <t>Podatek od nieruchomości</t>
  </si>
  <si>
    <t>Podatek od posiadania psów</t>
  </si>
  <si>
    <t>Wpływy z opłaty skarbowej</t>
  </si>
  <si>
    <t>Urzędy wojewódzkie</t>
  </si>
  <si>
    <t>Różne rozliczenia</t>
  </si>
  <si>
    <t>OGÓŁEM DOCHODY</t>
  </si>
  <si>
    <t>Ochrona zdrowia</t>
  </si>
  <si>
    <t>Gospodarka gruntami i nieruchomościami</t>
  </si>
  <si>
    <t>Drogi publiczne powiatowe</t>
  </si>
  <si>
    <t>Leśnictwo</t>
  </si>
  <si>
    <t>Rolnictwo i łowiectwo</t>
  </si>
  <si>
    <t>Wpływy z różnych opłat</t>
  </si>
  <si>
    <t>Transport i łączność</t>
  </si>
  <si>
    <t>Turystyka</t>
  </si>
  <si>
    <t>Pozostałe odsetki</t>
  </si>
  <si>
    <t>Administracja publiczna</t>
  </si>
  <si>
    <t>Urzędy gmin (miast i miast na pr. powiatu)</t>
  </si>
  <si>
    <t>Podatek dochodowy od os.fizycznych</t>
  </si>
  <si>
    <t>Podatekdochodowy od os.prawnych</t>
  </si>
  <si>
    <t>Podatek od czynności cywilnoprawnych</t>
  </si>
  <si>
    <t>Podatek od spadków i darowizn</t>
  </si>
  <si>
    <t>Wpływy z opłaty targowej</t>
  </si>
  <si>
    <t>Ośrodki pomocy społecznej</t>
  </si>
  <si>
    <t>Oświetlenie ulic, placów i dróg</t>
  </si>
  <si>
    <t>Wpływy z opłaty eksploatacyjnej</t>
  </si>
  <si>
    <t>Drogi publiczne gminne</t>
  </si>
  <si>
    <t>Działalność usługowa</t>
  </si>
  <si>
    <t>Cmentarze</t>
  </si>
  <si>
    <t>Różne rozliczenia finansowe</t>
  </si>
  <si>
    <t>Oświata i wychowanie</t>
  </si>
  <si>
    <t>Szkoły podstawowe</t>
  </si>
  <si>
    <t>Gimnazja</t>
  </si>
  <si>
    <t>Wpływy z różnych dochodów</t>
  </si>
  <si>
    <t>Edukacyjna opieka wychowawcza</t>
  </si>
  <si>
    <t>Izby rolnicze</t>
  </si>
  <si>
    <t>Zakup materiałów i wyposażenia</t>
  </si>
  <si>
    <t>Zakup usług remontowych</t>
  </si>
  <si>
    <t>Zakup usług pozostałych</t>
  </si>
  <si>
    <t>Dział</t>
  </si>
  <si>
    <t>OGÓŁEM</t>
  </si>
  <si>
    <t>Wynagrodzenia osobowe pracowników</t>
  </si>
  <si>
    <t>Dodatkowe wynagrodzenie roczne</t>
  </si>
  <si>
    <t>Składki na ubezpieczenia społeczne</t>
  </si>
  <si>
    <t>Składki na Fundusz Pracy</t>
  </si>
  <si>
    <t>Wpłaty na PFRON</t>
  </si>
  <si>
    <t>Zakup energii</t>
  </si>
  <si>
    <t>Różne opłaty i składki</t>
  </si>
  <si>
    <t>Plany zagospodarowania przestrzennego</t>
  </si>
  <si>
    <t>Podróże służbowe krajowe</t>
  </si>
  <si>
    <t>Rady gmin (miast i miast na prawach powiatu)</t>
  </si>
  <si>
    <t>Różne wydatki na rzecz osób fizycznych</t>
  </si>
  <si>
    <t>Podróże służbowe zagraniczne</t>
  </si>
  <si>
    <t>Urzędy gmin (miast i miast na prawach powiatu)</t>
  </si>
  <si>
    <t>Wynagrodzenia agencyjno-prowizyjne</t>
  </si>
  <si>
    <t>Ochotnicze straże pożarne</t>
  </si>
  <si>
    <t>Obsługa długu publicznego</t>
  </si>
  <si>
    <t>Dowożenie uczniów do szkół</t>
  </si>
  <si>
    <t>Licea ogólnokształcące</t>
  </si>
  <si>
    <t>Dokształcanie i doskonalenie nauczycieli</t>
  </si>
  <si>
    <t>Przeciwdziałanie alkoholizmowi</t>
  </si>
  <si>
    <t>Świadczenia społeczne</t>
  </si>
  <si>
    <t>Świetlice szkolne</t>
  </si>
  <si>
    <t>Gosodarka komunalna i ochrona środowiska</t>
  </si>
  <si>
    <t>Oczyszczanie miast i wsi</t>
  </si>
  <si>
    <t>Utrzymanie zieleni w miastach i gminach</t>
  </si>
  <si>
    <t>Schroniska dla zwierząt</t>
  </si>
  <si>
    <t>Wydatki inwestycyjne jednostek budżetowych</t>
  </si>
  <si>
    <t>Biblioteki</t>
  </si>
  <si>
    <t>Kultura fizyczna i sport</t>
  </si>
  <si>
    <t xml:space="preserve">                                                               OGÓŁEM WYDATKI</t>
  </si>
  <si>
    <t>Gospodarka ściekowa i ochrona wód</t>
  </si>
  <si>
    <t>Wydatki</t>
  </si>
  <si>
    <t>Przedszkola</t>
  </si>
  <si>
    <t>Wykonanie</t>
  </si>
  <si>
    <t>Kultura i ochrona dziedzictwa narodowego</t>
  </si>
  <si>
    <t>Pomoc materialna dla uczniów</t>
  </si>
  <si>
    <t>Plan</t>
  </si>
  <si>
    <t>Wsk.</t>
  </si>
  <si>
    <t xml:space="preserve">           ZADANIA WŁASNE</t>
  </si>
  <si>
    <t xml:space="preserve">           ZADANIA ZLECONE</t>
  </si>
  <si>
    <t>Wydatki inwestycycjne jedn. budżetowych</t>
  </si>
  <si>
    <t>Plan           (rubr.8+11+14)</t>
  </si>
  <si>
    <t>Wykonanie (rubr.9+12+15)</t>
  </si>
  <si>
    <t>ZADANIA POWIERZONE</t>
  </si>
  <si>
    <t xml:space="preserve">Wykonanie </t>
  </si>
  <si>
    <t>Budżet ogółem</t>
  </si>
  <si>
    <t>Zadania zlecone</t>
  </si>
  <si>
    <t>Zadania powierzone</t>
  </si>
  <si>
    <t>Zadania własne</t>
  </si>
  <si>
    <t xml:space="preserve">            zad.wł.+z.powierz.</t>
  </si>
  <si>
    <t xml:space="preserve">                      Budżet</t>
  </si>
  <si>
    <t>Pozostłe odsetki</t>
  </si>
  <si>
    <t>Wpływy z opłat za zezwolenia na sprzeadż alkoholu</t>
  </si>
  <si>
    <t>Pomoc społeczna</t>
  </si>
  <si>
    <t>Składki na ubezpieczenia zdrowotne</t>
  </si>
  <si>
    <t>hjhjhhj</t>
  </si>
  <si>
    <t xml:space="preserve">Gmina Golczewo-ludność </t>
  </si>
  <si>
    <t>31.12.2004 r.</t>
  </si>
  <si>
    <t>Wynagrodzenia bezosobowe</t>
  </si>
  <si>
    <t>Promocja jednostek samorządu terytorialnego</t>
  </si>
  <si>
    <t>Obrona narodowa</t>
  </si>
  <si>
    <t>Stypendia dla uczniów</t>
  </si>
  <si>
    <t>Oddziały przedszkolne w szkołach podstawowych</t>
  </si>
  <si>
    <t>Zakup usług zdrowotnych</t>
  </si>
  <si>
    <t>Zakup leków i materiałów medycznych</t>
  </si>
  <si>
    <t>Część równoważąca subwencji ogólnej dla gmin</t>
  </si>
  <si>
    <t>Zakup usług dostępu do sieci Internet</t>
  </si>
  <si>
    <t>Środki na dofinansowanie własnych inwestycji gmin pozyskane z innych źródeł</t>
  </si>
  <si>
    <t>Wybory Prezydenta Rzeczypospolitej Polskiej</t>
  </si>
  <si>
    <t>Dotacje celowe otrzymane z budżetu państwa na realizację zadań bieżących z zakresu administracji rządowej oraz innych zadań zleconych gminie ustawami</t>
  </si>
  <si>
    <t>Wybory do Sejmu i Senatu</t>
  </si>
  <si>
    <t>Dotacje celowe otrzymane z budżetu państwa na realizację własnych zadań bieżących gmin</t>
  </si>
  <si>
    <t xml:space="preserve">Dotacje celowe otrzymane z budżetu państwa na realizację inwestycji i zakupów inwestycyjnych własnych gmin </t>
  </si>
  <si>
    <t>Dotacje celowe otrzymane z budżetu państwa na inwestycje i zakupy inwestycyjne z zakresu administracji rzadowej oraz innych zadań zleconych gminom ustawami</t>
  </si>
  <si>
    <t>Gospodarka komunalna i ochrona środowiska</t>
  </si>
  <si>
    <t>Dotacje otrzymane z funduszy celowych na finansowanie lub dofinansowanie kosztów realizacji inwestycji i zakupów inwestycyjnych jednostek sektora finansów publicznych</t>
  </si>
  <si>
    <t>Dotacje celowe otrzymane z gminy na inwestycje i zakupy inwestycyjne realizowane na podstawie porozumień między jednostkami samorządu terytorialnego</t>
  </si>
  <si>
    <t>Dotacje celowe otrzymane z budżetu państwa na zadania bieżące realizowane przez gminę na podstawie porozumień z organami administracji rządowej</t>
  </si>
  <si>
    <t>Pozostałe wydatki obronne</t>
  </si>
  <si>
    <t>Komendy powiatowe Policji</t>
  </si>
  <si>
    <t>Wpłaty jednostek na rzecz środków specjalnych</t>
  </si>
  <si>
    <t>Wydatki na zakupy inwestycyjne jednostek budżetowych</t>
  </si>
  <si>
    <t>Wpływy z tytułu przekształcenia prawa użytkowania wieczystego przysługującego osobom fizycznym w prawo własności</t>
  </si>
  <si>
    <t>Dochody z najmu i dzierżawy składników majątku Skarbu Państwa, j.s.t. lub innych jednostek zaliczanych do sektora finansów publicznych oraz innych umów o podobnym charakterze</t>
  </si>
  <si>
    <t>Wpływy z opłat za zarząd, użytkowanie i użytkowanie wieczyste</t>
  </si>
  <si>
    <t>Dochody jednostek samorządu terytorialnego związane z realizacją  zadań z zakresu administracji rządowej oraz innych zadań zleconych ustawami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</si>
  <si>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</si>
  <si>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</si>
  <si>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</si>
  <si>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</si>
  <si>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 xml:space="preserve">Podatek od działalności gospodarczej osób fizycznych, opłacany w formie karty podatkowej 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</si>
  <si>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</si>
  <si>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</si>
  <si>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środków transportowych</t>
  </si>
  <si>
    <t>Wpływy z innych opłat stanowiących dochody jst na podstawie ustaw</t>
  </si>
  <si>
    <t>Udziały gmin w podatkach stanowiacych dochód budżetu państwa</t>
  </si>
  <si>
    <t>Część oświatowa subwencji ogólnej dla jednostek samorządu terytorialnego</t>
  </si>
  <si>
    <t>Subwencje ogólne z budżetu państwa</t>
  </si>
  <si>
    <t>Część wyrównawcza subwencji ogólnnej dla gmin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</si>
  <si>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</si>
  <si>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</si>
  <si>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</si>
  <si>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Dotacje otrzymane od samorządu województwa na zadania bieżące realizowane na podstawie porozumień (umów) między j.s.t.</t>
  </si>
  <si>
    <t>Wpłaty gmin na rzecz izb rolniczych w wyskości 2% uzyskanych wpływów z podatku rolnego</t>
  </si>
  <si>
    <t>Kary i odszkodowania wypłacane na rzecz osób fizycznych</t>
  </si>
  <si>
    <t>Wydatki osobowe niezaliczone do wynagrodzeń</t>
  </si>
  <si>
    <t>Odpisy na ZFŚS</t>
  </si>
  <si>
    <t xml:space="preserve">Urzędy naczelnych organów władzy państwowej, kontroli i ochrony prawa </t>
  </si>
  <si>
    <t>Bezpieczeństwo publiczne i ochrona przeciwpożarowa</t>
  </si>
  <si>
    <t>Dochody od osób prawnych, od osób fizycznych i od od innych jednostek nieposiadających osobowości prawnej oraz wydatki związane z ich poborem</t>
  </si>
  <si>
    <t>Pobór podatków, opłat i niepodatkowych należności budżetowych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</si>
  <si>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</si>
  <si>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</si>
  <si>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Zakup pomocy naukowych, dydaktycznych i książek</t>
  </si>
  <si>
    <t>Zespoły obsługi ekonomiczno-administracyjne szkół</t>
  </si>
  <si>
    <t>Dotacja celowa z budżetu na finansowanie lub dofinansowanie zadań zleconych do realizacji stowarzyszeniom</t>
  </si>
  <si>
    <t>Zwrot dotacji wykorzystanych niezgodnie z przeznaczeniem lub pobranych w nadmiernej wysokości</t>
  </si>
  <si>
    <t>Składki na ubezpieczenia zdrowotne opłacane za osoby pobierające niektóre świadczenia z pomocy społecznej oraz niektóre świadczenia rodzinne</t>
  </si>
  <si>
    <t>Dotacja podmiotowa z budżetu dla samorządowej instytucji kultury</t>
  </si>
  <si>
    <t>Wpływy z podatku rolnego, podatku leśnego, podatku od spadków i darowizn, podatku od czynności cywilnoprawnych oraz podatków i opłat lokalnych od osób fizycznych</t>
  </si>
  <si>
    <t>Dotacje celowe otrzymane z powiatu na zadania bieżące realizowane na podstawie porozumień (umów) między jednostkami samorządu terytorialnego</t>
  </si>
  <si>
    <t>Wpłaty z tytułu odpłatnego nabycia prawa własności oraz prawa użytkowania wieczystego nieruchomości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</si>
</sst>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_z_ł;&quot;-&quot;#,##0_ _z_ł"/>
    <numFmt numFmtId="165" formatCode="00\-000"/>
    <numFmt numFmtId="166" formatCode="0.0%"/>
  </numFmts>
  <fonts count="11">
    <font>
      <sz val="10"/>
      <name val="Arial"/>
      <family val="0"/>
    </font>
    <font>
      <sz val="10"/>
      <name val="Arial CE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 style="dotted"/>
      <right style="thin"/>
      <top style="dashDot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dashDotDot"/>
      <bottom>
        <color indexed="63"/>
      </bottom>
    </border>
    <border>
      <left style="thin"/>
      <right style="thin"/>
      <top style="double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DotDot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>
        <color indexed="63"/>
      </top>
      <bottom style="dashDotDot"/>
    </border>
    <border>
      <left style="medium"/>
      <right style="thin"/>
      <top>
        <color indexed="63"/>
      </top>
      <bottom style="dashDotDot"/>
    </border>
    <border>
      <left style="thin"/>
      <right style="dotted"/>
      <top style="medium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dashDotDot"/>
      <bottom>
        <color indexed="63"/>
      </bottom>
    </border>
    <border>
      <left style="thin"/>
      <right style="medium"/>
      <top style="thick"/>
      <bottom style="thick"/>
    </border>
    <border>
      <left style="thin"/>
      <right style="dotted"/>
      <top style="thick"/>
      <bottom style="thick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tted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DashDotDot"/>
      <top style="thin"/>
      <bottom style="double"/>
    </border>
    <border>
      <left style="mediumDashDotDot"/>
      <right style="thin"/>
      <top style="thin"/>
      <bottom style="double"/>
    </border>
    <border>
      <left style="dotted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DashDotDot"/>
      <top style="double"/>
      <bottom style="thin"/>
    </border>
    <border>
      <left style="thin"/>
      <right style="mediumDashDotDot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DashDotDot"/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 style="thin"/>
      <right style="dashed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thick"/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dotted"/>
      <top>
        <color indexed="63"/>
      </top>
      <bottom style="dashDotDot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DashDotDot"/>
      <top style="double"/>
      <bottom>
        <color indexed="63"/>
      </bottom>
    </border>
    <border>
      <left style="mediumDashDotDot"/>
      <right style="thin"/>
      <top style="double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DashDotDot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tted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9" fontId="2" fillId="0" borderId="4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3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9" fontId="4" fillId="0" borderId="4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2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" fillId="0" borderId="33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9" fontId="2" fillId="0" borderId="41" xfId="0" applyNumberFormat="1" applyFont="1" applyBorder="1" applyAlignment="1">
      <alignment horizontal="center"/>
    </xf>
    <xf numFmtId="9" fontId="2" fillId="0" borderId="25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right"/>
    </xf>
    <xf numFmtId="9" fontId="2" fillId="0" borderId="25" xfId="0" applyNumberFormat="1" applyFont="1" applyBorder="1" applyAlignment="1">
      <alignment horizontal="right"/>
    </xf>
    <xf numFmtId="9" fontId="4" fillId="0" borderId="36" xfId="0" applyNumberFormat="1" applyFont="1" applyBorder="1" applyAlignment="1">
      <alignment horizontal="center"/>
    </xf>
    <xf numFmtId="9" fontId="4" fillId="0" borderId="2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10" fontId="2" fillId="0" borderId="4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6" fillId="0" borderId="37" xfId="0" applyFont="1" applyBorder="1" applyAlignment="1">
      <alignment/>
    </xf>
    <xf numFmtId="9" fontId="4" fillId="0" borderId="16" xfId="0" applyNumberFormat="1" applyFont="1" applyBorder="1" applyAlignment="1">
      <alignment horizontal="center"/>
    </xf>
    <xf numFmtId="9" fontId="2" fillId="0" borderId="42" xfId="0" applyNumberFormat="1" applyFont="1" applyBorder="1" applyAlignment="1">
      <alignment horizontal="center"/>
    </xf>
    <xf numFmtId="9" fontId="2" fillId="0" borderId="43" xfId="0" applyNumberFormat="1" applyFont="1" applyBorder="1" applyAlignment="1">
      <alignment horizontal="center"/>
    </xf>
    <xf numFmtId="9" fontId="4" fillId="0" borderId="24" xfId="0" applyNumberFormat="1" applyFont="1" applyBorder="1" applyAlignment="1">
      <alignment horizontal="right"/>
    </xf>
    <xf numFmtId="9" fontId="4" fillId="0" borderId="8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10" fontId="2" fillId="0" borderId="26" xfId="0" applyNumberFormat="1" applyFont="1" applyBorder="1" applyAlignment="1">
      <alignment/>
    </xf>
    <xf numFmtId="0" fontId="5" fillId="0" borderId="44" xfId="0" applyFont="1" applyBorder="1" applyAlignment="1">
      <alignment/>
    </xf>
    <xf numFmtId="9" fontId="2" fillId="0" borderId="45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9" fontId="4" fillId="0" borderId="36" xfId="19" applyFont="1" applyBorder="1" applyAlignment="1">
      <alignment horizontal="center"/>
    </xf>
    <xf numFmtId="9" fontId="4" fillId="0" borderId="47" xfId="0" applyNumberFormat="1" applyFont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9" fontId="4" fillId="0" borderId="25" xfId="0" applyNumberFormat="1" applyFont="1" applyBorder="1" applyAlignment="1">
      <alignment horizontal="right"/>
    </xf>
    <xf numFmtId="9" fontId="2" fillId="0" borderId="42" xfId="0" applyNumberFormat="1" applyFont="1" applyBorder="1" applyAlignment="1">
      <alignment horizontal="right"/>
    </xf>
    <xf numFmtId="9" fontId="2" fillId="0" borderId="47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center"/>
    </xf>
    <xf numFmtId="9" fontId="2" fillId="0" borderId="43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9" fontId="2" fillId="0" borderId="5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0" fontId="8" fillId="0" borderId="0" xfId="0" applyFont="1" applyAlignment="1">
      <alignment/>
    </xf>
    <xf numFmtId="9" fontId="2" fillId="0" borderId="42" xfId="19" applyFont="1" applyBorder="1" applyAlignment="1">
      <alignment horizontal="center"/>
    </xf>
    <xf numFmtId="9" fontId="2" fillId="0" borderId="41" xfId="19" applyFont="1" applyBorder="1" applyAlignment="1">
      <alignment horizontal="right"/>
    </xf>
    <xf numFmtId="9" fontId="4" fillId="0" borderId="51" xfId="0" applyNumberFormat="1" applyFont="1" applyBorder="1" applyAlignment="1">
      <alignment horizontal="center"/>
    </xf>
    <xf numFmtId="9" fontId="4" fillId="0" borderId="5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/>
    </xf>
    <xf numFmtId="9" fontId="4" fillId="0" borderId="60" xfId="19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9" fontId="2" fillId="0" borderId="41" xfId="19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9" fontId="4" fillId="0" borderId="66" xfId="19" applyFont="1" applyBorder="1" applyAlignment="1">
      <alignment horizontal="center"/>
    </xf>
    <xf numFmtId="9" fontId="4" fillId="0" borderId="22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19" applyFont="1" applyBorder="1" applyAlignment="1">
      <alignment horizontal="center"/>
    </xf>
    <xf numFmtId="3" fontId="2" fillId="0" borderId="67" xfId="0" applyNumberFormat="1" applyFont="1" applyBorder="1" applyAlignment="1">
      <alignment horizontal="center"/>
    </xf>
    <xf numFmtId="0" fontId="2" fillId="0" borderId="68" xfId="0" applyFont="1" applyBorder="1" applyAlignment="1">
      <alignment/>
    </xf>
    <xf numFmtId="3" fontId="2" fillId="0" borderId="69" xfId="0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3" fontId="2" fillId="0" borderId="71" xfId="0" applyNumberFormat="1" applyFont="1" applyBorder="1" applyAlignment="1">
      <alignment/>
    </xf>
    <xf numFmtId="166" fontId="2" fillId="0" borderId="72" xfId="0" applyNumberFormat="1" applyFont="1" applyBorder="1" applyAlignment="1">
      <alignment/>
    </xf>
    <xf numFmtId="166" fontId="2" fillId="0" borderId="73" xfId="0" applyNumberFormat="1" applyFont="1" applyBorder="1" applyAlignment="1">
      <alignment/>
    </xf>
    <xf numFmtId="166" fontId="2" fillId="0" borderId="26" xfId="0" applyNumberFormat="1" applyFont="1" applyBorder="1" applyAlignment="1">
      <alignment/>
    </xf>
    <xf numFmtId="9" fontId="2" fillId="0" borderId="0" xfId="0" applyNumberFormat="1" applyFont="1" applyBorder="1" applyAlignment="1">
      <alignment horizontal="right"/>
    </xf>
    <xf numFmtId="9" fontId="2" fillId="0" borderId="0" xfId="19" applyFont="1" applyBorder="1" applyAlignment="1">
      <alignment horizontal="right"/>
    </xf>
    <xf numFmtId="3" fontId="2" fillId="0" borderId="74" xfId="0" applyNumberFormat="1" applyFont="1" applyBorder="1" applyAlignment="1">
      <alignment horizontal="center"/>
    </xf>
    <xf numFmtId="3" fontId="2" fillId="0" borderId="75" xfId="0" applyNumberFormat="1" applyFont="1" applyBorder="1" applyAlignment="1">
      <alignment/>
    </xf>
    <xf numFmtId="166" fontId="2" fillId="0" borderId="76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166" fontId="2" fillId="0" borderId="78" xfId="0" applyNumberFormat="1" applyFont="1" applyBorder="1" applyAlignment="1">
      <alignment/>
    </xf>
    <xf numFmtId="166" fontId="2" fillId="0" borderId="74" xfId="0" applyNumberFormat="1" applyFont="1" applyBorder="1" applyAlignment="1">
      <alignment/>
    </xf>
    <xf numFmtId="9" fontId="2" fillId="0" borderId="79" xfId="19" applyFont="1" applyBorder="1" applyAlignment="1">
      <alignment horizontal="center"/>
    </xf>
    <xf numFmtId="9" fontId="2" fillId="0" borderId="0" xfId="19" applyFont="1" applyAlignment="1">
      <alignment/>
    </xf>
    <xf numFmtId="9" fontId="2" fillId="0" borderId="0" xfId="0" applyNumberFormat="1" applyFont="1" applyAlignment="1">
      <alignment/>
    </xf>
    <xf numFmtId="9" fontId="4" fillId="0" borderId="37" xfId="19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74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9" fontId="2" fillId="0" borderId="79" xfId="19" applyFont="1" applyBorder="1" applyAlignment="1">
      <alignment/>
    </xf>
    <xf numFmtId="9" fontId="2" fillId="0" borderId="11" xfId="0" applyNumberFormat="1" applyFont="1" applyBorder="1" applyAlignment="1">
      <alignment/>
    </xf>
    <xf numFmtId="3" fontId="2" fillId="0" borderId="80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/>
    </xf>
    <xf numFmtId="3" fontId="2" fillId="0" borderId="81" xfId="0" applyNumberFormat="1" applyFont="1" applyBorder="1" applyAlignment="1">
      <alignment/>
    </xf>
    <xf numFmtId="166" fontId="2" fillId="0" borderId="82" xfId="0" applyNumberFormat="1" applyFont="1" applyBorder="1" applyAlignment="1">
      <alignment/>
    </xf>
    <xf numFmtId="166" fontId="2" fillId="0" borderId="8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9" fontId="2" fillId="0" borderId="37" xfId="19" applyFont="1" applyBorder="1" applyAlignment="1">
      <alignment/>
    </xf>
    <xf numFmtId="9" fontId="2" fillId="0" borderId="8" xfId="0" applyNumberFormat="1" applyFont="1" applyBorder="1" applyAlignment="1">
      <alignment/>
    </xf>
    <xf numFmtId="9" fontId="2" fillId="0" borderId="0" xfId="19" applyFont="1" applyAlignment="1">
      <alignment horizontal="center"/>
    </xf>
    <xf numFmtId="9" fontId="2" fillId="0" borderId="0" xfId="19" applyFont="1" applyAlignment="1">
      <alignment horizontal="right"/>
    </xf>
    <xf numFmtId="9" fontId="2" fillId="0" borderId="79" xfId="0" applyNumberFormat="1" applyFont="1" applyBorder="1" applyAlignment="1">
      <alignment horizontal="center"/>
    </xf>
    <xf numFmtId="9" fontId="2" fillId="0" borderId="48" xfId="19" applyFont="1" applyBorder="1" applyAlignment="1">
      <alignment horizontal="right"/>
    </xf>
    <xf numFmtId="9" fontId="2" fillId="0" borderId="50" xfId="19" applyFont="1" applyBorder="1" applyAlignment="1">
      <alignment horizontal="center"/>
    </xf>
    <xf numFmtId="9" fontId="4" fillId="0" borderId="37" xfId="19" applyFont="1" applyBorder="1" applyAlignment="1">
      <alignment/>
    </xf>
    <xf numFmtId="3" fontId="2" fillId="0" borderId="23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9" fontId="2" fillId="0" borderId="37" xfId="19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9" fontId="2" fillId="0" borderId="0" xfId="19" applyFont="1" applyBorder="1" applyAlignment="1">
      <alignment/>
    </xf>
    <xf numFmtId="9" fontId="4" fillId="0" borderId="83" xfId="19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3" fontId="2" fillId="0" borderId="84" xfId="0" applyNumberFormat="1" applyFont="1" applyBorder="1" applyAlignment="1">
      <alignment horizontal="right"/>
    </xf>
    <xf numFmtId="9" fontId="2" fillId="0" borderId="5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9" fontId="2" fillId="0" borderId="5" xfId="0" applyNumberFormat="1" applyFont="1" applyBorder="1" applyAlignment="1">
      <alignment horizontal="right"/>
    </xf>
    <xf numFmtId="3" fontId="4" fillId="0" borderId="8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0" fontId="3" fillId="0" borderId="0" xfId="0" applyNumberFormat="1" applyFont="1" applyAlignment="1">
      <alignment/>
    </xf>
    <xf numFmtId="0" fontId="2" fillId="0" borderId="86" xfId="0" applyFont="1" applyBorder="1" applyAlignment="1">
      <alignment/>
    </xf>
    <xf numFmtId="166" fontId="2" fillId="0" borderId="62" xfId="0" applyNumberFormat="1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3" fontId="2" fillId="0" borderId="87" xfId="0" applyNumberFormat="1" applyFont="1" applyBorder="1" applyAlignment="1">
      <alignment/>
    </xf>
    <xf numFmtId="166" fontId="2" fillId="0" borderId="88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9" fontId="4" fillId="0" borderId="0" xfId="19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9" fontId="2" fillId="0" borderId="48" xfId="0" applyNumberFormat="1" applyFont="1" applyBorder="1" applyAlignment="1">
      <alignment/>
    </xf>
    <xf numFmtId="0" fontId="7" fillId="0" borderId="0" xfId="0" applyFont="1" applyAlignment="1">
      <alignment/>
    </xf>
    <xf numFmtId="9" fontId="2" fillId="0" borderId="48" xfId="19" applyFont="1" applyBorder="1" applyAlignment="1">
      <alignment horizontal="center"/>
    </xf>
    <xf numFmtId="9" fontId="4" fillId="0" borderId="8" xfId="19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9" xfId="0" applyFont="1" applyBorder="1" applyAlignment="1">
      <alignment/>
    </xf>
    <xf numFmtId="0" fontId="5" fillId="0" borderId="11" xfId="0" applyFont="1" applyBorder="1" applyAlignment="1">
      <alignment/>
    </xf>
    <xf numFmtId="9" fontId="2" fillId="0" borderId="48" xfId="0" applyNumberFormat="1" applyFont="1" applyBorder="1" applyAlignment="1">
      <alignment horizontal="right"/>
    </xf>
    <xf numFmtId="9" fontId="2" fillId="0" borderId="89" xfId="0" applyNumberFormat="1" applyFont="1" applyBorder="1" applyAlignment="1">
      <alignment horizontal="right"/>
    </xf>
    <xf numFmtId="0" fontId="2" fillId="0" borderId="79" xfId="0" applyFont="1" applyBorder="1" applyAlignment="1">
      <alignment horizontal="center"/>
    </xf>
    <xf numFmtId="9" fontId="4" fillId="0" borderId="48" xfId="0" applyNumberFormat="1" applyFont="1" applyBorder="1" applyAlignment="1">
      <alignment horizontal="right"/>
    </xf>
    <xf numFmtId="9" fontId="2" fillId="0" borderId="9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9" fontId="4" fillId="0" borderId="4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9" fontId="4" fillId="0" borderId="11" xfId="0" applyNumberFormat="1" applyFont="1" applyBorder="1" applyAlignment="1">
      <alignment horizontal="right"/>
    </xf>
    <xf numFmtId="9" fontId="2" fillId="0" borderId="91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9" fontId="4" fillId="0" borderId="4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9" fontId="2" fillId="0" borderId="92" xfId="0" applyNumberFormat="1" applyFont="1" applyBorder="1" applyAlignment="1">
      <alignment horizontal="right"/>
    </xf>
    <xf numFmtId="9" fontId="2" fillId="0" borderId="91" xfId="19" applyFont="1" applyBorder="1" applyAlignment="1">
      <alignment/>
    </xf>
    <xf numFmtId="9" fontId="2" fillId="0" borderId="48" xfId="19" applyFont="1" applyBorder="1" applyAlignment="1">
      <alignment/>
    </xf>
    <xf numFmtId="9" fontId="2" fillId="0" borderId="93" xfId="19" applyFont="1" applyBorder="1" applyAlignment="1">
      <alignment/>
    </xf>
    <xf numFmtId="9" fontId="4" fillId="0" borderId="47" xfId="19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9" fontId="2" fillId="0" borderId="50" xfId="0" applyNumberFormat="1" applyFont="1" applyBorder="1" applyAlignment="1">
      <alignment/>
    </xf>
    <xf numFmtId="9" fontId="2" fillId="0" borderId="89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9" fontId="2" fillId="0" borderId="89" xfId="19" applyFont="1" applyBorder="1" applyAlignment="1">
      <alignment horizontal="right"/>
    </xf>
    <xf numFmtId="9" fontId="2" fillId="0" borderId="93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9" fontId="2" fillId="0" borderId="47" xfId="0" applyNumberFormat="1" applyFont="1" applyBorder="1" applyAlignment="1">
      <alignment/>
    </xf>
    <xf numFmtId="1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0" fontId="2" fillId="0" borderId="8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2" fillId="0" borderId="95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55973762"/>
        <c:axId val="34001811"/>
        <c:axId val="37580844"/>
      </c:bar3D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001811"/>
        <c:crosses val="autoZero"/>
        <c:auto val="0"/>
        <c:lblOffset val="100"/>
        <c:noMultiLvlLbl val="0"/>
      </c:catAx>
      <c:valAx>
        <c:axId val="3400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73762"/>
        <c:crossesAt val="1"/>
        <c:crossBetween val="between"/>
        <c:dispUnits/>
      </c:valAx>
      <c:serAx>
        <c:axId val="37580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01811"/>
        <c:crosses val="autoZero"/>
        <c:tickLblSkip val="1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37648267"/>
        <c:axId val="3290084"/>
        <c:axId val="29610757"/>
      </c:bar3D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0084"/>
        <c:crosses val="autoZero"/>
        <c:auto val="0"/>
        <c:lblOffset val="100"/>
        <c:noMultiLvlLbl val="0"/>
      </c:catAx>
      <c:valAx>
        <c:axId val="3290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48267"/>
        <c:crossesAt val="1"/>
        <c:crossBetween val="between"/>
        <c:dispUnits/>
      </c:valAx>
      <c:serAx>
        <c:axId val="29610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0084"/>
        <c:crosses val="autoZero"/>
        <c:tickLblSkip val="1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65170222"/>
        <c:axId val="49661087"/>
        <c:axId val="44296600"/>
      </c:bar3D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61087"/>
        <c:crosses val="autoZero"/>
        <c:auto val="0"/>
        <c:lblOffset val="100"/>
        <c:noMultiLvlLbl val="0"/>
      </c:catAx>
      <c:valAx>
        <c:axId val="49661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70222"/>
        <c:crossesAt val="1"/>
        <c:crossBetween val="between"/>
        <c:dispUnits/>
      </c:valAx>
      <c:serAx>
        <c:axId val="44296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661087"/>
        <c:crosses val="autoZero"/>
        <c:tickLblSkip val="1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45"/>
          <c:w val="0.653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5"/>
              <c:pt idx="0">
                <c:v>0</c:v>
              </c:pt>
              <c:pt idx="2">
                <c:v>40</c:v>
              </c:pt>
              <c:pt idx="3">
                <c:v>70</c:v>
              </c:pt>
              <c:pt idx="6">
                <c:v>74</c:v>
              </c:pt>
              <c:pt idx="7">
                <c:v>79</c:v>
              </c:pt>
              <c:pt idx="8">
                <c:v>86</c:v>
              </c:pt>
              <c:pt idx="9">
                <c:v>87</c:v>
              </c:pt>
              <c:pt idx="10">
                <c:v>88</c:v>
              </c:pt>
              <c:pt idx="11">
                <c:v>90</c:v>
              </c:pt>
              <c:pt idx="12">
                <c:v>91</c:v>
              </c:pt>
              <c:pt idx="13">
                <c:v>94</c:v>
              </c:pt>
              <c:pt idx="14">
                <c:v>97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5"/>
              <c:pt idx="2">
                <c:v>0</c:v>
              </c:pt>
              <c:pt idx="3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2"/>
          <c:order val="2"/>
          <c:spPr>
            <a:pattFill prst="pct7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0">
                <c:v>5760348</c:v>
              </c:pt>
              <c:pt idx="2">
                <c:v>14095</c:v>
              </c:pt>
              <c:pt idx="3">
                <c:v>222542</c:v>
              </c:pt>
              <c:pt idx="6">
                <c:v>159533</c:v>
              </c:pt>
              <c:pt idx="7">
                <c:v>296809</c:v>
              </c:pt>
              <c:pt idx="8">
                <c:v>399984</c:v>
              </c:pt>
              <c:pt idx="9">
                <c:v>0</c:v>
              </c:pt>
              <c:pt idx="10">
                <c:v>0</c:v>
              </c:pt>
              <c:pt idx="11">
                <c:v>2275552</c:v>
              </c:pt>
              <c:pt idx="12">
                <c:v>102728</c:v>
              </c:pt>
              <c:pt idx="13">
                <c:v>19316</c:v>
              </c:pt>
              <c:pt idx="14">
                <c:v>2261537</c:v>
              </c:pt>
            </c:numLit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5"/>
              <c:pt idx="0">
                <c:v>1</c:v>
              </c:pt>
              <c:pt idx="2">
                <c:v>0.0024469007775224693</c:v>
              </c:pt>
              <c:pt idx="3">
                <c:v>0.03863342978583933</c:v>
              </c:pt>
              <c:pt idx="6">
                <c:v>0.02769502814760497</c:v>
              </c:pt>
              <c:pt idx="7">
                <c:v>0.05152622723488234</c:v>
              </c:pt>
              <c:pt idx="8">
                <c:v>0.06943747148609772</c:v>
              </c:pt>
              <c:pt idx="9">
                <c:v>0</c:v>
              </c:pt>
              <c:pt idx="10">
                <c:v>0</c:v>
              </c:pt>
              <c:pt idx="11">
                <c:v>0.3950372442776027</c:v>
              </c:pt>
              <c:pt idx="12">
                <c:v>0.01783364477285053</c:v>
              </c:pt>
              <c:pt idx="13">
                <c:v>0.0033532696288488127</c:v>
              </c:pt>
              <c:pt idx="14">
                <c:v>0.39260423154989943</c:v>
              </c:pt>
            </c:numLit>
          </c:val>
        </c:ser>
        <c:gapWidth val="50"/>
        <c:axId val="2683277"/>
        <c:axId val="24149494"/>
      </c:barChart>
      <c:catAx>
        <c:axId val="2683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49494"/>
        <c:crosses val="autoZero"/>
        <c:auto val="0"/>
        <c:lblOffset val="100"/>
        <c:noMultiLvlLbl val="0"/>
      </c:catAx>
      <c:valAx>
        <c:axId val="24149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16018855"/>
        <c:axId val="9951968"/>
        <c:axId val="22458849"/>
      </c:bar3D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951968"/>
        <c:crosses val="autoZero"/>
        <c:auto val="0"/>
        <c:lblOffset val="100"/>
        <c:noMultiLvlLbl val="0"/>
      </c:catAx>
      <c:valAx>
        <c:axId val="9951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18855"/>
        <c:crossesAt val="1"/>
        <c:crossBetween val="between"/>
        <c:dispUnits/>
      </c:valAx>
      <c:serAx>
        <c:axId val="22458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51968"/>
        <c:crosses val="autoZero"/>
        <c:tickLblSkip val="1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803050"/>
        <c:axId val="7227451"/>
        <c:axId val="65047060"/>
      </c:bar3DChart>
      <c:catAx>
        <c:axId val="80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27451"/>
        <c:crosses val="autoZero"/>
        <c:auto val="0"/>
        <c:lblOffset val="100"/>
        <c:noMultiLvlLbl val="0"/>
      </c:catAx>
      <c:valAx>
        <c:axId val="7227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3050"/>
        <c:crossesAt val="1"/>
        <c:crossBetween val="between"/>
        <c:dispUnits/>
      </c:valAx>
      <c:serAx>
        <c:axId val="6504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27451"/>
        <c:crosses val="autoZero"/>
        <c:tickLblSkip val="1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675"/>
          <c:w val="0.818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5"/>
              <c:pt idx="0">
                <c:v>0</c:v>
              </c:pt>
              <c:pt idx="2">
                <c:v>40</c:v>
              </c:pt>
              <c:pt idx="3">
                <c:v>70</c:v>
              </c:pt>
              <c:pt idx="6">
                <c:v>74</c:v>
              </c:pt>
              <c:pt idx="7">
                <c:v>79</c:v>
              </c:pt>
              <c:pt idx="8">
                <c:v>86</c:v>
              </c:pt>
              <c:pt idx="9">
                <c:v>87</c:v>
              </c:pt>
              <c:pt idx="10">
                <c:v>88</c:v>
              </c:pt>
              <c:pt idx="11">
                <c:v>90</c:v>
              </c:pt>
              <c:pt idx="12">
                <c:v>91</c:v>
              </c:pt>
              <c:pt idx="13">
                <c:v>94</c:v>
              </c:pt>
              <c:pt idx="14">
                <c:v>97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5"/>
              <c:pt idx="2">
                <c:v>0</c:v>
              </c:pt>
              <c:pt idx="3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2"/>
          <c:order val="2"/>
          <c:spPr>
            <a:pattFill prst="pct7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0">
                <c:v>5760348</c:v>
              </c:pt>
              <c:pt idx="2">
                <c:v>14095</c:v>
              </c:pt>
              <c:pt idx="3">
                <c:v>222542</c:v>
              </c:pt>
              <c:pt idx="6">
                <c:v>159533</c:v>
              </c:pt>
              <c:pt idx="7">
                <c:v>296809</c:v>
              </c:pt>
              <c:pt idx="8">
                <c:v>399984</c:v>
              </c:pt>
              <c:pt idx="9">
                <c:v>0</c:v>
              </c:pt>
              <c:pt idx="10">
                <c:v>0</c:v>
              </c:pt>
              <c:pt idx="11">
                <c:v>2275552</c:v>
              </c:pt>
              <c:pt idx="12">
                <c:v>102728</c:v>
              </c:pt>
              <c:pt idx="13">
                <c:v>19316</c:v>
              </c:pt>
              <c:pt idx="14">
                <c:v>2261537</c:v>
              </c:pt>
            </c:numLit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5"/>
              <c:pt idx="0">
                <c:v>1</c:v>
              </c:pt>
              <c:pt idx="2">
                <c:v>0.0024469007775224693</c:v>
              </c:pt>
              <c:pt idx="3">
                <c:v>0.03863342978583933</c:v>
              </c:pt>
              <c:pt idx="6">
                <c:v>0.02769502814760497</c:v>
              </c:pt>
              <c:pt idx="7">
                <c:v>0.05152622723488234</c:v>
              </c:pt>
              <c:pt idx="8">
                <c:v>0.06943747148609772</c:v>
              </c:pt>
              <c:pt idx="9">
                <c:v>0</c:v>
              </c:pt>
              <c:pt idx="10">
                <c:v>0</c:v>
              </c:pt>
              <c:pt idx="11">
                <c:v>0.3950372442776027</c:v>
              </c:pt>
              <c:pt idx="12">
                <c:v>0.01783364477285053</c:v>
              </c:pt>
              <c:pt idx="13">
                <c:v>0.0033532696288488127</c:v>
              </c:pt>
              <c:pt idx="14">
                <c:v>0.39260423154989943</c:v>
              </c:pt>
            </c:numLit>
          </c:val>
        </c:ser>
        <c:gapWidth val="50"/>
        <c:axId val="48552629"/>
        <c:axId val="34320478"/>
      </c:bar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20478"/>
        <c:crosses val="autoZero"/>
        <c:auto val="0"/>
        <c:lblOffset val="100"/>
        <c:noMultiLvlLbl val="0"/>
      </c:catAx>
      <c:valAx>
        <c:axId val="34320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52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40448847"/>
        <c:axId val="28495304"/>
        <c:axId val="55131145"/>
      </c:bar3D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95304"/>
        <c:crosses val="autoZero"/>
        <c:auto val="0"/>
        <c:lblOffset val="100"/>
        <c:noMultiLvlLbl val="0"/>
      </c:catAx>
      <c:valAx>
        <c:axId val="28495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48847"/>
        <c:crossesAt val="1"/>
        <c:crossBetween val="between"/>
        <c:dispUnits/>
      </c:valAx>
      <c:serAx>
        <c:axId val="55131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95304"/>
        <c:crosses val="autoZero"/>
        <c:tickLblSkip val="1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26418258"/>
        <c:axId val="36437731"/>
        <c:axId val="59504124"/>
      </c:bar3D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37731"/>
        <c:crosses val="autoZero"/>
        <c:auto val="0"/>
        <c:lblOffset val="100"/>
        <c:noMultiLvlLbl val="0"/>
      </c:catAx>
      <c:valAx>
        <c:axId val="36437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18258"/>
        <c:crossesAt val="1"/>
        <c:crossBetween val="between"/>
        <c:dispUnits/>
      </c:valAx>
      <c:serAx>
        <c:axId val="59504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37731"/>
        <c:crosses val="autoZero"/>
        <c:tickLblSkip val="1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65775069"/>
        <c:axId val="55104710"/>
        <c:axId val="26180343"/>
      </c:bar3D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04710"/>
        <c:crosses val="autoZero"/>
        <c:auto val="0"/>
        <c:lblOffset val="100"/>
        <c:noMultiLvlLbl val="0"/>
      </c:catAx>
      <c:valAx>
        <c:axId val="55104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75069"/>
        <c:crossesAt val="1"/>
        <c:crossBetween val="between"/>
        <c:dispUnits/>
      </c:valAx>
      <c:serAx>
        <c:axId val="26180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04710"/>
        <c:crosses val="autoZero"/>
        <c:tickLblSkip val="1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34296496"/>
        <c:axId val="40233009"/>
        <c:axId val="26552762"/>
      </c:bar3D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33009"/>
        <c:crosses val="autoZero"/>
        <c:auto val="0"/>
        <c:lblOffset val="100"/>
        <c:noMultiLvlLbl val="0"/>
      </c:catAx>
      <c:valAx>
        <c:axId val="40233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96496"/>
        <c:crossesAt val="1"/>
        <c:crossBetween val="between"/>
        <c:dispUnits/>
      </c:valAx>
      <c:serAx>
        <c:axId val="26552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33009"/>
        <c:crosses val="autoZero"/>
        <c:tickLblSkip val="1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100</xdr:row>
      <xdr:rowOff>0</xdr:rowOff>
    </xdr:from>
    <xdr:to>
      <xdr:col>11</xdr:col>
      <xdr:colOff>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12344400" y="42814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285750</xdr:colOff>
      <xdr:row>9</xdr:row>
      <xdr:rowOff>0</xdr:rowOff>
    </xdr:from>
    <xdr:to>
      <xdr:col>27</xdr:col>
      <xdr:colOff>295275</xdr:colOff>
      <xdr:row>9</xdr:row>
      <xdr:rowOff>0</xdr:rowOff>
    </xdr:to>
    <xdr:sp>
      <xdr:nvSpPr>
        <xdr:cNvPr id="2" name="Tekst 3"/>
        <xdr:cNvSpPr txBox="1">
          <a:spLocks noChangeArrowheads="1"/>
        </xdr:cNvSpPr>
      </xdr:nvSpPr>
      <xdr:spPr>
        <a:xfrm>
          <a:off x="27927300" y="3752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24</xdr:row>
      <xdr:rowOff>0</xdr:rowOff>
    </xdr:from>
    <xdr:to>
      <xdr:col>19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16849725" y="10467975"/>
        <a:ext cx="2590800" cy="1085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12344400" y="12877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graphicFrame>
      <xdr:nvGraphicFramePr>
        <xdr:cNvPr id="5" name="Chart 5"/>
        <xdr:cNvGraphicFramePr/>
      </xdr:nvGraphicFramePr>
      <xdr:xfrm>
        <a:off x="12344400" y="45443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285750</xdr:colOff>
      <xdr:row>9</xdr:row>
      <xdr:rowOff>0</xdr:rowOff>
    </xdr:from>
    <xdr:to>
      <xdr:col>31</xdr:col>
      <xdr:colOff>295275</xdr:colOff>
      <xdr:row>9</xdr:row>
      <xdr:rowOff>0</xdr:rowOff>
    </xdr:to>
    <xdr:sp>
      <xdr:nvSpPr>
        <xdr:cNvPr id="6" name="Tekst 3"/>
        <xdr:cNvSpPr txBox="1">
          <a:spLocks noChangeArrowheads="1"/>
        </xdr:cNvSpPr>
      </xdr:nvSpPr>
      <xdr:spPr>
        <a:xfrm>
          <a:off x="30365700" y="3752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238125</xdr:colOff>
      <xdr:row>24</xdr:row>
      <xdr:rowOff>0</xdr:rowOff>
    </xdr:from>
    <xdr:to>
      <xdr:col>23</xdr:col>
      <xdr:colOff>428625</xdr:colOff>
      <xdr:row>48</xdr:row>
      <xdr:rowOff>123825</xdr:rowOff>
    </xdr:to>
    <xdr:graphicFrame>
      <xdr:nvGraphicFramePr>
        <xdr:cNvPr id="7" name="Chart 7"/>
        <xdr:cNvGraphicFramePr/>
      </xdr:nvGraphicFramePr>
      <xdr:xfrm>
        <a:off x="19850100" y="10467975"/>
        <a:ext cx="5591175" cy="1169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8" name="Chart 8"/>
        <xdr:cNvGraphicFramePr/>
      </xdr:nvGraphicFramePr>
      <xdr:xfrm>
        <a:off x="12344400" y="143541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graphicFrame>
      <xdr:nvGraphicFramePr>
        <xdr:cNvPr id="9" name="Chart 9"/>
        <xdr:cNvGraphicFramePr/>
      </xdr:nvGraphicFramePr>
      <xdr:xfrm>
        <a:off x="14973300" y="45443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35</xdr:row>
      <xdr:rowOff>0</xdr:rowOff>
    </xdr:to>
    <xdr:graphicFrame>
      <xdr:nvGraphicFramePr>
        <xdr:cNvPr id="10" name="Chart 10"/>
        <xdr:cNvGraphicFramePr/>
      </xdr:nvGraphicFramePr>
      <xdr:xfrm>
        <a:off x="14973300" y="143541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>
      <xdr:nvGraphicFramePr>
        <xdr:cNvPr id="11" name="Chart 11"/>
        <xdr:cNvGraphicFramePr/>
      </xdr:nvGraphicFramePr>
      <xdr:xfrm>
        <a:off x="12344400" y="148399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2" name="Chart 12"/>
        <xdr:cNvGraphicFramePr/>
      </xdr:nvGraphicFramePr>
      <xdr:xfrm>
        <a:off x="14973300" y="148399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graphicFrame>
      <xdr:nvGraphicFramePr>
        <xdr:cNvPr id="13" name="Chart 13"/>
        <xdr:cNvGraphicFramePr/>
      </xdr:nvGraphicFramePr>
      <xdr:xfrm>
        <a:off x="12344400" y="16249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&#380;et\ABS_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_D97"/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154"/>
  <sheetViews>
    <sheetView view="pageBreakPreview" zoomScale="60" zoomScaleNormal="75" workbookViewId="0" topLeftCell="A7">
      <selection activeCell="D18" sqref="D18"/>
    </sheetView>
  </sheetViews>
  <sheetFormatPr defaultColWidth="9.140625" defaultRowHeight="12.75"/>
  <cols>
    <col min="1" max="1" width="5.57421875" style="53" customWidth="1"/>
    <col min="2" max="2" width="8.28125" style="54" customWidth="1"/>
    <col min="3" max="3" width="7.28125" style="55" bestFit="1" customWidth="1"/>
    <col min="4" max="4" width="61.140625" style="53" customWidth="1"/>
    <col min="5" max="5" width="18.140625" style="53" customWidth="1"/>
    <col min="6" max="6" width="18.28125" style="53" customWidth="1"/>
    <col min="7" max="7" width="9.7109375" style="53" customWidth="1"/>
    <col min="8" max="8" width="15.57421875" style="53" customWidth="1"/>
    <col min="9" max="9" width="15.8515625" style="53" customWidth="1"/>
    <col min="10" max="10" width="10.421875" style="53" customWidth="1"/>
    <col min="11" max="12" width="14.8515625" style="53" customWidth="1"/>
    <col min="13" max="13" width="9.7109375" style="53" customWidth="1"/>
    <col min="14" max="15" width="14.8515625" style="53" customWidth="1"/>
    <col min="16" max="16" width="9.7109375" style="53" customWidth="1"/>
    <col min="17" max="18" width="13.421875" style="53" customWidth="1"/>
    <col min="19" max="19" width="9.140625" style="53" customWidth="1"/>
    <col min="20" max="20" width="9.00390625" style="53" customWidth="1"/>
    <col min="21" max="21" width="9.57421875" style="53" customWidth="1"/>
    <col min="22" max="22" width="56.140625" style="53" customWidth="1"/>
    <col min="23" max="23" width="15.28125" style="53" customWidth="1"/>
    <col min="24" max="24" width="12.00390625" style="53" customWidth="1"/>
    <col min="25" max="16384" width="9.140625" style="53" customWidth="1"/>
  </cols>
  <sheetData>
    <row r="1" spans="1:181" s="97" customFormat="1" ht="28.5" customHeight="1" thickBot="1" thickTop="1">
      <c r="A1" s="292" t="s">
        <v>0</v>
      </c>
      <c r="B1" s="292" t="s">
        <v>1</v>
      </c>
      <c r="C1" s="294" t="s">
        <v>2</v>
      </c>
      <c r="D1" s="292" t="s">
        <v>3</v>
      </c>
      <c r="E1" s="92"/>
      <c r="F1" s="93" t="s">
        <v>49</v>
      </c>
      <c r="G1" s="94"/>
      <c r="H1" s="93" t="s">
        <v>88</v>
      </c>
      <c r="I1" s="95"/>
      <c r="J1" s="93"/>
      <c r="K1" s="96" t="s">
        <v>89</v>
      </c>
      <c r="L1" s="95"/>
      <c r="M1" s="93"/>
      <c r="N1" s="289" t="s">
        <v>93</v>
      </c>
      <c r="O1" s="290"/>
      <c r="P1" s="291"/>
      <c r="Q1" s="97" t="s">
        <v>106</v>
      </c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</row>
    <row r="2" spans="1:181" s="105" customFormat="1" ht="38.25" customHeight="1" thickBot="1">
      <c r="A2" s="293"/>
      <c r="B2" s="293"/>
      <c r="C2" s="295"/>
      <c r="D2" s="296"/>
      <c r="E2" s="98" t="s">
        <v>91</v>
      </c>
      <c r="F2" s="98" t="s">
        <v>92</v>
      </c>
      <c r="G2" s="99" t="s">
        <v>87</v>
      </c>
      <c r="H2" s="100" t="s">
        <v>86</v>
      </c>
      <c r="I2" s="98" t="s">
        <v>83</v>
      </c>
      <c r="J2" s="101" t="s">
        <v>87</v>
      </c>
      <c r="K2" s="102" t="s">
        <v>86</v>
      </c>
      <c r="L2" s="103" t="s">
        <v>83</v>
      </c>
      <c r="M2" s="72" t="s">
        <v>87</v>
      </c>
      <c r="N2" s="102" t="s">
        <v>86</v>
      </c>
      <c r="O2" s="103" t="s">
        <v>83</v>
      </c>
      <c r="P2" s="103" t="s">
        <v>87</v>
      </c>
      <c r="Q2" s="241" t="s">
        <v>107</v>
      </c>
      <c r="R2" s="241">
        <v>6078</v>
      </c>
      <c r="S2" s="53"/>
      <c r="T2" s="53"/>
      <c r="U2" s="104"/>
      <c r="V2" s="57"/>
      <c r="W2" s="57"/>
      <c r="X2" s="57"/>
      <c r="Y2" s="57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</row>
    <row r="3" spans="1:181" s="108" customFormat="1" ht="18.75" customHeight="1" thickBot="1">
      <c r="A3" s="58">
        <v>1</v>
      </c>
      <c r="B3" s="58">
        <v>2</v>
      </c>
      <c r="C3" s="224">
        <v>3</v>
      </c>
      <c r="D3" s="58">
        <v>4</v>
      </c>
      <c r="E3" s="91">
        <v>5</v>
      </c>
      <c r="F3" s="91">
        <v>6</v>
      </c>
      <c r="G3" s="106">
        <v>7</v>
      </c>
      <c r="H3" s="59">
        <v>8</v>
      </c>
      <c r="I3" s="58">
        <v>9</v>
      </c>
      <c r="J3" s="84">
        <v>10</v>
      </c>
      <c r="K3" s="107">
        <v>11</v>
      </c>
      <c r="L3" s="58">
        <v>12</v>
      </c>
      <c r="M3" s="84">
        <v>13</v>
      </c>
      <c r="N3" s="107">
        <v>14</v>
      </c>
      <c r="O3" s="58">
        <v>15</v>
      </c>
      <c r="P3" s="58">
        <v>16</v>
      </c>
      <c r="Q3" s="53"/>
      <c r="R3" s="53"/>
      <c r="S3" s="53"/>
      <c r="T3" s="53"/>
      <c r="U3" s="78"/>
      <c r="V3" s="57"/>
      <c r="W3" s="53"/>
      <c r="X3" s="53"/>
      <c r="Y3" s="57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</row>
    <row r="4" spans="1:181" s="117" customFormat="1" ht="20.25" thickBot="1" thickTop="1">
      <c r="A4" s="19" t="str">
        <f>"020"</f>
        <v>020</v>
      </c>
      <c r="B4" s="19"/>
      <c r="C4" s="21"/>
      <c r="D4" s="20" t="s">
        <v>19</v>
      </c>
      <c r="E4" s="19">
        <f>E5</f>
        <v>2500</v>
      </c>
      <c r="F4" s="19">
        <f>F5</f>
        <v>1567</v>
      </c>
      <c r="G4" s="113">
        <f>F4/E4</f>
        <v>0.6268</v>
      </c>
      <c r="H4" s="19">
        <f>H5</f>
        <v>2500</v>
      </c>
      <c r="I4" s="19">
        <f>I5</f>
        <v>1567</v>
      </c>
      <c r="J4" s="114">
        <f>I4/H4</f>
        <v>0.6268</v>
      </c>
      <c r="K4" s="23"/>
      <c r="L4" s="19"/>
      <c r="M4" s="114"/>
      <c r="N4" s="23"/>
      <c r="O4" s="19"/>
      <c r="P4" s="24"/>
      <c r="Q4" s="53"/>
      <c r="R4" s="53" t="s">
        <v>105</v>
      </c>
      <c r="S4" s="53"/>
      <c r="T4" s="25">
        <v>2</v>
      </c>
      <c r="U4" s="6" t="str">
        <f>A4</f>
        <v>020</v>
      </c>
      <c r="V4" s="115" t="str">
        <f>D4</f>
        <v>Leśnictwo</v>
      </c>
      <c r="W4" s="70">
        <f>F4</f>
        <v>1567</v>
      </c>
      <c r="X4" s="116" t="e">
        <f>W4/#REF!</f>
        <v>#REF!</v>
      </c>
      <c r="Y4" s="75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</row>
    <row r="5" spans="1:181" s="117" customFormat="1" ht="19.5" thickBot="1">
      <c r="A5" s="8"/>
      <c r="B5" s="8" t="str">
        <f>"02095"</f>
        <v>02095</v>
      </c>
      <c r="C5" s="7"/>
      <c r="D5" s="25" t="s">
        <v>4</v>
      </c>
      <c r="E5" s="8">
        <f>E6</f>
        <v>2500</v>
      </c>
      <c r="F5" s="8">
        <f>F6</f>
        <v>1567</v>
      </c>
      <c r="G5" s="109">
        <f>F5/E5</f>
        <v>0.6268</v>
      </c>
      <c r="H5" s="8">
        <f>H6</f>
        <v>2500</v>
      </c>
      <c r="I5" s="8">
        <f>I6</f>
        <v>1567</v>
      </c>
      <c r="J5" s="110">
        <f>I6/H6</f>
        <v>0.6268</v>
      </c>
      <c r="K5" s="10"/>
      <c r="L5" s="8"/>
      <c r="M5" s="110"/>
      <c r="N5" s="10"/>
      <c r="O5" s="8"/>
      <c r="P5" s="40"/>
      <c r="Q5" s="53"/>
      <c r="R5" s="53"/>
      <c r="S5" s="53"/>
      <c r="T5" s="25">
        <v>3</v>
      </c>
      <c r="U5" s="6">
        <f>A7</f>
        <v>600</v>
      </c>
      <c r="V5" s="115" t="str">
        <f>D7</f>
        <v>Transport i łączność</v>
      </c>
      <c r="W5" s="70">
        <f>F7</f>
        <v>48569</v>
      </c>
      <c r="X5" s="116" t="e">
        <f>W5/#REF!</f>
        <v>#REF!</v>
      </c>
      <c r="Y5" s="75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</row>
    <row r="6" spans="1:181" s="118" customFormat="1" ht="75.75" thickBot="1">
      <c r="A6" s="8"/>
      <c r="B6" s="8"/>
      <c r="C6" s="279" t="str">
        <f>"0750"</f>
        <v>0750</v>
      </c>
      <c r="D6" s="244" t="s">
        <v>133</v>
      </c>
      <c r="E6" s="13">
        <v>2500</v>
      </c>
      <c r="F6" s="13">
        <v>1567</v>
      </c>
      <c r="G6" s="111">
        <f>F6/E6</f>
        <v>0.6268</v>
      </c>
      <c r="H6" s="16">
        <v>2500</v>
      </c>
      <c r="I6" s="13">
        <v>1567</v>
      </c>
      <c r="J6" s="112">
        <f>I6/H6</f>
        <v>0.6268</v>
      </c>
      <c r="K6" s="17"/>
      <c r="L6" s="13"/>
      <c r="M6" s="112"/>
      <c r="N6" s="17"/>
      <c r="O6" s="13"/>
      <c r="P6" s="18"/>
      <c r="Q6" s="78"/>
      <c r="R6" s="78"/>
      <c r="S6" s="78"/>
      <c r="T6" s="25">
        <v>4</v>
      </c>
      <c r="U6" s="6" t="e">
        <f>#REF!</f>
        <v>#REF!</v>
      </c>
      <c r="V6" s="115" t="e">
        <f>#REF!</f>
        <v>#REF!</v>
      </c>
      <c r="W6" s="70" t="e">
        <f>#REF!</f>
        <v>#REF!</v>
      </c>
      <c r="X6" s="116" t="e">
        <f>W6/#REF!</f>
        <v>#REF!</v>
      </c>
      <c r="Y6" s="104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</row>
    <row r="7" spans="1:181" s="57" customFormat="1" ht="19.5" thickBot="1">
      <c r="A7" s="19">
        <v>600</v>
      </c>
      <c r="B7" s="19"/>
      <c r="C7" s="21"/>
      <c r="D7" s="20" t="s">
        <v>22</v>
      </c>
      <c r="E7" s="19">
        <f>E8+E10</f>
        <v>48569</v>
      </c>
      <c r="F7" s="19">
        <f>F8+F10</f>
        <v>48569</v>
      </c>
      <c r="G7" s="113">
        <f aca="true" t="shared" si="0" ref="G7:G16">F7/E7</f>
        <v>1</v>
      </c>
      <c r="H7" s="22">
        <f>H8+H10</f>
        <v>39569</v>
      </c>
      <c r="I7" s="19">
        <f>I8+I10</f>
        <v>39569</v>
      </c>
      <c r="J7" s="114">
        <f>I7/H7</f>
        <v>1</v>
      </c>
      <c r="K7" s="23"/>
      <c r="L7" s="19"/>
      <c r="M7" s="114"/>
      <c r="N7" s="23">
        <f>N8</f>
        <v>9000</v>
      </c>
      <c r="O7" s="23">
        <f>O8</f>
        <v>9000</v>
      </c>
      <c r="P7" s="243">
        <f>O7/N7</f>
        <v>1</v>
      </c>
      <c r="Q7" s="53"/>
      <c r="R7" s="53"/>
      <c r="S7" s="53"/>
      <c r="T7" s="25">
        <v>6</v>
      </c>
      <c r="U7" s="38">
        <f>A20</f>
        <v>710</v>
      </c>
      <c r="V7" s="90" t="str">
        <f>D20</f>
        <v>Działalność usługowa</v>
      </c>
      <c r="W7" s="70">
        <f>F20</f>
        <v>1800</v>
      </c>
      <c r="X7" s="116" t="e">
        <f>W7/#REF!</f>
        <v>#REF!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</row>
    <row r="8" spans="1:25" ht="18.75">
      <c r="A8" s="8"/>
      <c r="B8" s="31">
        <v>60014</v>
      </c>
      <c r="C8" s="31"/>
      <c r="D8" s="32" t="s">
        <v>18</v>
      </c>
      <c r="E8" s="33">
        <f>E9</f>
        <v>9000</v>
      </c>
      <c r="F8" s="33">
        <f>F9</f>
        <v>9000</v>
      </c>
      <c r="G8" s="109">
        <f t="shared" si="0"/>
        <v>1</v>
      </c>
      <c r="H8" s="33"/>
      <c r="I8" s="33"/>
      <c r="J8" s="110"/>
      <c r="K8" s="41"/>
      <c r="L8" s="33"/>
      <c r="M8" s="121"/>
      <c r="N8" s="41">
        <f>N9</f>
        <v>9000</v>
      </c>
      <c r="O8" s="33">
        <f>O9</f>
        <v>9000</v>
      </c>
      <c r="P8" s="12">
        <f>O8/N8</f>
        <v>1</v>
      </c>
      <c r="T8" s="25">
        <v>10</v>
      </c>
      <c r="U8" s="6">
        <f>A46</f>
        <v>756</v>
      </c>
      <c r="V8" s="90" t="str">
        <f>D46</f>
        <v>Dochody od osób prawnych, od osób fizycznych i od innych jednostek nieposiadających osobowości prawnej oraz wydatki związane z ich poborem</v>
      </c>
      <c r="W8" s="70">
        <f>F46</f>
        <v>2988669</v>
      </c>
      <c r="X8" s="116" t="e">
        <f>W8/#REF!</f>
        <v>#REF!</v>
      </c>
      <c r="Y8" s="57"/>
    </row>
    <row r="9" spans="1:25" ht="56.25">
      <c r="A9" s="8"/>
      <c r="B9" s="8"/>
      <c r="C9" s="279">
        <v>2320</v>
      </c>
      <c r="D9" s="244" t="s">
        <v>170</v>
      </c>
      <c r="E9" s="13">
        <v>9000</v>
      </c>
      <c r="F9" s="13">
        <v>9000</v>
      </c>
      <c r="G9" s="111">
        <f t="shared" si="0"/>
        <v>1</v>
      </c>
      <c r="H9" s="16"/>
      <c r="I9" s="13"/>
      <c r="J9" s="112"/>
      <c r="K9" s="17"/>
      <c r="L9" s="13"/>
      <c r="M9" s="112"/>
      <c r="N9" s="17">
        <v>9000</v>
      </c>
      <c r="O9" s="13">
        <v>9000</v>
      </c>
      <c r="P9" s="262">
        <f>O9/N9</f>
        <v>1</v>
      </c>
      <c r="T9" s="25"/>
      <c r="U9" s="6"/>
      <c r="V9" s="90" t="e">
        <f>#REF!</f>
        <v>#REF!</v>
      </c>
      <c r="W9" s="70"/>
      <c r="X9" s="116"/>
      <c r="Y9" s="57"/>
    </row>
    <row r="10" spans="1:25" ht="18.75">
      <c r="A10" s="8"/>
      <c r="B10" s="31">
        <v>60016</v>
      </c>
      <c r="C10" s="275"/>
      <c r="D10" s="245" t="s">
        <v>35</v>
      </c>
      <c r="E10" s="33">
        <v>39569</v>
      </c>
      <c r="F10" s="33">
        <v>39569</v>
      </c>
      <c r="G10" s="120">
        <f>F10/E10</f>
        <v>1</v>
      </c>
      <c r="H10" s="34">
        <v>39569</v>
      </c>
      <c r="I10" s="33">
        <v>39569</v>
      </c>
      <c r="J10" s="121">
        <f>I10/H10</f>
        <v>1</v>
      </c>
      <c r="K10" s="226"/>
      <c r="L10" s="225"/>
      <c r="M10" s="138"/>
      <c r="N10" s="226"/>
      <c r="O10" s="225"/>
      <c r="P10" s="139"/>
      <c r="T10" s="25"/>
      <c r="U10" s="6"/>
      <c r="V10" s="90"/>
      <c r="W10" s="70"/>
      <c r="X10" s="116"/>
      <c r="Y10" s="57"/>
    </row>
    <row r="11" spans="1:25" ht="38.25" thickBot="1">
      <c r="A11" s="8"/>
      <c r="B11" s="8"/>
      <c r="C11" s="279">
        <v>6290</v>
      </c>
      <c r="D11" s="244" t="s">
        <v>117</v>
      </c>
      <c r="E11" s="13">
        <v>39569</v>
      </c>
      <c r="F11" s="13">
        <v>39569</v>
      </c>
      <c r="G11" s="127">
        <f>F11/E11</f>
        <v>1</v>
      </c>
      <c r="H11" s="16">
        <v>39569</v>
      </c>
      <c r="I11" s="13">
        <v>39569</v>
      </c>
      <c r="J11" s="112">
        <f>I11/H11</f>
        <v>1</v>
      </c>
      <c r="K11" s="17"/>
      <c r="L11" s="13"/>
      <c r="M11" s="112"/>
      <c r="N11" s="17"/>
      <c r="O11" s="13"/>
      <c r="P11" s="18"/>
      <c r="T11" s="25"/>
      <c r="U11" s="6"/>
      <c r="V11" s="90"/>
      <c r="W11" s="70"/>
      <c r="X11" s="116"/>
      <c r="Y11" s="57"/>
    </row>
    <row r="12" spans="1:25" ht="19.5" thickBot="1">
      <c r="A12" s="20">
        <v>700</v>
      </c>
      <c r="B12" s="20"/>
      <c r="C12" s="21"/>
      <c r="D12" s="20" t="s">
        <v>5</v>
      </c>
      <c r="E12" s="19">
        <f>E13</f>
        <v>705692</v>
      </c>
      <c r="F12" s="19">
        <f>F13</f>
        <v>522040</v>
      </c>
      <c r="G12" s="113">
        <f t="shared" si="0"/>
        <v>0.7397561542429275</v>
      </c>
      <c r="H12" s="19">
        <f>H13</f>
        <v>705692</v>
      </c>
      <c r="I12" s="19">
        <f>I13</f>
        <v>522040</v>
      </c>
      <c r="J12" s="114">
        <f>I12/H12</f>
        <v>0.7397561542429275</v>
      </c>
      <c r="K12" s="23"/>
      <c r="L12" s="19"/>
      <c r="M12" s="114"/>
      <c r="N12" s="23"/>
      <c r="O12" s="19"/>
      <c r="P12" s="24"/>
      <c r="T12" s="25">
        <v>14</v>
      </c>
      <c r="U12" s="38" t="e">
        <f>#REF!</f>
        <v>#REF!</v>
      </c>
      <c r="V12" s="90" t="e">
        <f>#REF!</f>
        <v>#REF!</v>
      </c>
      <c r="W12" s="70" t="e">
        <f>#REF!</f>
        <v>#REF!</v>
      </c>
      <c r="X12" s="116" t="e">
        <f>W12/#REF!</f>
        <v>#REF!</v>
      </c>
      <c r="Y12" s="57"/>
    </row>
    <row r="13" spans="1:25" ht="18.75">
      <c r="A13" s="29"/>
      <c r="B13" s="25">
        <v>70005</v>
      </c>
      <c r="C13" s="7"/>
      <c r="D13" s="25" t="s">
        <v>17</v>
      </c>
      <c r="E13" s="8">
        <f>SUM(E14:E19)</f>
        <v>705692</v>
      </c>
      <c r="F13" s="8">
        <f>SUM(F14:F19)</f>
        <v>522040</v>
      </c>
      <c r="G13" s="109">
        <f t="shared" si="0"/>
        <v>0.7397561542429275</v>
      </c>
      <c r="H13" s="8">
        <f>SUM(H14:H19)</f>
        <v>705692</v>
      </c>
      <c r="I13" s="8">
        <f>SUM(I14:I19)</f>
        <v>522040</v>
      </c>
      <c r="J13" s="110">
        <f>I14/H14</f>
        <v>0.7335</v>
      </c>
      <c r="K13" s="10"/>
      <c r="L13" s="8"/>
      <c r="M13" s="110"/>
      <c r="N13" s="10"/>
      <c r="O13" s="8"/>
      <c r="P13" s="40"/>
      <c r="T13" s="25">
        <v>15</v>
      </c>
      <c r="U13" s="230" t="e">
        <f>#REF!</f>
        <v>#REF!</v>
      </c>
      <c r="V13" s="124" t="e">
        <f>#REF!</f>
        <v>#REF!</v>
      </c>
      <c r="W13" s="82" t="e">
        <f>#REF!</f>
        <v>#REF!</v>
      </c>
      <c r="X13" s="125" t="e">
        <f>W13/#REF!</f>
        <v>#REF!</v>
      </c>
      <c r="Y13" s="57"/>
    </row>
    <row r="14" spans="1:181" s="126" customFormat="1" ht="37.5">
      <c r="A14" s="29"/>
      <c r="B14" s="25"/>
      <c r="C14" s="279" t="str">
        <f>"0470"</f>
        <v>0470</v>
      </c>
      <c r="D14" s="244" t="s">
        <v>134</v>
      </c>
      <c r="E14" s="13">
        <v>10000</v>
      </c>
      <c r="F14" s="13">
        <v>7335</v>
      </c>
      <c r="G14" s="111">
        <f t="shared" si="0"/>
        <v>0.7335</v>
      </c>
      <c r="H14" s="16">
        <v>10000</v>
      </c>
      <c r="I14" s="13">
        <v>7335</v>
      </c>
      <c r="J14" s="112">
        <f>I14/H14</f>
        <v>0.7335</v>
      </c>
      <c r="K14" s="10"/>
      <c r="L14" s="8"/>
      <c r="M14" s="110"/>
      <c r="N14" s="10"/>
      <c r="O14" s="8"/>
      <c r="P14" s="40"/>
      <c r="Q14" s="53"/>
      <c r="R14" s="53"/>
      <c r="S14" s="53"/>
      <c r="T14" s="221"/>
      <c r="U14" s="53"/>
      <c r="V14" s="53"/>
      <c r="W14" s="53"/>
      <c r="X14" s="231" t="e">
        <f>SUM(X4:X13)</f>
        <v>#REF!</v>
      </c>
      <c r="Y14" s="57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</row>
    <row r="15" spans="1:25" ht="75">
      <c r="A15" s="29"/>
      <c r="B15" s="25"/>
      <c r="C15" s="279" t="str">
        <f>"0750"</f>
        <v>0750</v>
      </c>
      <c r="D15" s="244" t="s">
        <v>133</v>
      </c>
      <c r="E15" s="13">
        <v>30000</v>
      </c>
      <c r="F15" s="13">
        <v>39445</v>
      </c>
      <c r="G15" s="111">
        <f t="shared" si="0"/>
        <v>1.3148333333333333</v>
      </c>
      <c r="H15" s="16">
        <v>30000</v>
      </c>
      <c r="I15" s="13">
        <v>39445</v>
      </c>
      <c r="J15" s="112">
        <f>I15/H15</f>
        <v>1.3148333333333333</v>
      </c>
      <c r="K15" s="17"/>
      <c r="L15" s="13"/>
      <c r="M15" s="112"/>
      <c r="N15" s="17"/>
      <c r="O15" s="13"/>
      <c r="P15" s="18"/>
      <c r="Y15" s="57"/>
    </row>
    <row r="16" spans="1:25" ht="56.25">
      <c r="A16" s="29"/>
      <c r="B16" s="25"/>
      <c r="C16" s="279" t="str">
        <f>"0760"</f>
        <v>0760</v>
      </c>
      <c r="D16" s="244" t="s">
        <v>132</v>
      </c>
      <c r="E16" s="13">
        <v>5600</v>
      </c>
      <c r="F16" s="13">
        <v>5580</v>
      </c>
      <c r="G16" s="111">
        <f t="shared" si="0"/>
        <v>0.9964285714285714</v>
      </c>
      <c r="H16" s="16">
        <v>5600</v>
      </c>
      <c r="I16" s="13">
        <v>5580</v>
      </c>
      <c r="J16" s="112">
        <f>I16/H16</f>
        <v>0.9964285714285714</v>
      </c>
      <c r="K16" s="17"/>
      <c r="L16" s="13"/>
      <c r="M16" s="112"/>
      <c r="N16" s="17"/>
      <c r="O16" s="13"/>
      <c r="P16" s="18"/>
      <c r="Y16" s="57"/>
    </row>
    <row r="17" spans="1:25" ht="37.5">
      <c r="A17" s="29"/>
      <c r="B17" s="25"/>
      <c r="C17" s="279" t="str">
        <f>"0770"</f>
        <v>0770</v>
      </c>
      <c r="D17" s="244" t="s">
        <v>171</v>
      </c>
      <c r="E17" s="13">
        <v>655592</v>
      </c>
      <c r="F17" s="13">
        <v>465165</v>
      </c>
      <c r="G17" s="111">
        <f aca="true" t="shared" si="1" ref="G17:G22">F17/E17</f>
        <v>0.7095342835177977</v>
      </c>
      <c r="H17" s="16">
        <v>655592</v>
      </c>
      <c r="I17" s="13">
        <v>465165</v>
      </c>
      <c r="J17" s="112">
        <f aca="true" t="shared" si="2" ref="J17:J22">I17/H17</f>
        <v>0.7095342835177977</v>
      </c>
      <c r="K17" s="17"/>
      <c r="L17" s="13"/>
      <c r="M17" s="112"/>
      <c r="N17" s="17"/>
      <c r="O17" s="13"/>
      <c r="P17" s="18"/>
      <c r="Y17" s="57"/>
    </row>
    <row r="18" spans="1:16" ht="18.75">
      <c r="A18" s="29"/>
      <c r="B18" s="25"/>
      <c r="C18" s="7" t="str">
        <f>"0920"</f>
        <v>0920</v>
      </c>
      <c r="D18" s="15" t="s">
        <v>24</v>
      </c>
      <c r="E18" s="13">
        <v>300</v>
      </c>
      <c r="F18" s="13">
        <v>295</v>
      </c>
      <c r="G18" s="111">
        <f t="shared" si="1"/>
        <v>0.9833333333333333</v>
      </c>
      <c r="H18" s="222">
        <v>300</v>
      </c>
      <c r="I18" s="13">
        <v>295</v>
      </c>
      <c r="J18" s="112">
        <f t="shared" si="2"/>
        <v>0.9833333333333333</v>
      </c>
      <c r="K18" s="17"/>
      <c r="L18" s="13"/>
      <c r="M18" s="112"/>
      <c r="N18" s="17"/>
      <c r="O18" s="13"/>
      <c r="P18" s="18"/>
    </row>
    <row r="19" spans="1:16" ht="19.5" thickBot="1">
      <c r="A19" s="29"/>
      <c r="B19" s="25"/>
      <c r="C19" s="7" t="str">
        <f>"0970"</f>
        <v>0970</v>
      </c>
      <c r="D19" s="15" t="s">
        <v>42</v>
      </c>
      <c r="E19" s="13">
        <v>4200</v>
      </c>
      <c r="F19" s="13">
        <v>4220</v>
      </c>
      <c r="G19" s="127">
        <f t="shared" si="1"/>
        <v>1.0047619047619047</v>
      </c>
      <c r="H19" s="128">
        <v>4200</v>
      </c>
      <c r="I19" s="13">
        <v>4220</v>
      </c>
      <c r="J19" s="112">
        <f t="shared" si="2"/>
        <v>1.0047619047619047</v>
      </c>
      <c r="K19" s="17"/>
      <c r="L19" s="13"/>
      <c r="M19" s="112"/>
      <c r="N19" s="17"/>
      <c r="O19" s="13"/>
      <c r="P19" s="18"/>
    </row>
    <row r="20" spans="1:16" ht="19.5" thickBot="1">
      <c r="A20" s="20">
        <v>710</v>
      </c>
      <c r="B20" s="20"/>
      <c r="C20" s="21"/>
      <c r="D20" s="20" t="s">
        <v>36</v>
      </c>
      <c r="E20" s="19">
        <f>E21</f>
        <v>8800</v>
      </c>
      <c r="F20" s="19">
        <f>F21</f>
        <v>1800</v>
      </c>
      <c r="G20" s="129">
        <f t="shared" si="1"/>
        <v>0.20454545454545456</v>
      </c>
      <c r="H20" s="19">
        <f>H21</f>
        <v>7000</v>
      </c>
      <c r="I20" s="19">
        <f>I21</f>
        <v>0</v>
      </c>
      <c r="J20" s="114">
        <f t="shared" si="2"/>
        <v>0</v>
      </c>
      <c r="K20" s="23"/>
      <c r="L20" s="19"/>
      <c r="M20" s="114"/>
      <c r="N20" s="23">
        <f>N21</f>
        <v>1800</v>
      </c>
      <c r="O20" s="23">
        <f>O21</f>
        <v>1800</v>
      </c>
      <c r="P20" s="243">
        <f>O20/N20</f>
        <v>1</v>
      </c>
    </row>
    <row r="21" spans="1:16" ht="18.75">
      <c r="A21" s="25"/>
      <c r="B21" s="25">
        <v>71035</v>
      </c>
      <c r="C21" s="7"/>
      <c r="D21" s="25" t="s">
        <v>37</v>
      </c>
      <c r="E21" s="8">
        <f>SUM(E22:E24)</f>
        <v>8800</v>
      </c>
      <c r="F21" s="8">
        <f>SUM(F22:F24)</f>
        <v>1800</v>
      </c>
      <c r="G21" s="109">
        <f t="shared" si="1"/>
        <v>0.20454545454545456</v>
      </c>
      <c r="H21" s="8">
        <f>SUM(H22:H24)</f>
        <v>7000</v>
      </c>
      <c r="I21" s="8">
        <f>SUM(I22:I24)</f>
        <v>0</v>
      </c>
      <c r="J21" s="110">
        <f t="shared" si="2"/>
        <v>0</v>
      </c>
      <c r="K21" s="10"/>
      <c r="L21" s="8"/>
      <c r="M21" s="110"/>
      <c r="N21" s="10">
        <f>SUM(N22:N24)</f>
        <v>1800</v>
      </c>
      <c r="O21" s="10">
        <f>SUM(O22:O24)</f>
        <v>1800</v>
      </c>
      <c r="P21" s="12">
        <f>O21/N21</f>
        <v>1</v>
      </c>
    </row>
    <row r="22" spans="1:16" ht="75">
      <c r="A22" s="15"/>
      <c r="B22" s="15"/>
      <c r="C22" s="279" t="str">
        <f>"0750"</f>
        <v>0750</v>
      </c>
      <c r="D22" s="244" t="s">
        <v>133</v>
      </c>
      <c r="E22" s="13">
        <v>4000</v>
      </c>
      <c r="F22" s="13"/>
      <c r="G22" s="111">
        <f t="shared" si="1"/>
        <v>0</v>
      </c>
      <c r="H22" s="16">
        <v>4000</v>
      </c>
      <c r="I22" s="13"/>
      <c r="J22" s="112">
        <f t="shared" si="2"/>
        <v>0</v>
      </c>
      <c r="K22" s="17"/>
      <c r="L22" s="13"/>
      <c r="M22" s="112"/>
      <c r="N22" s="17"/>
      <c r="O22" s="17"/>
      <c r="P22" s="18"/>
    </row>
    <row r="23" spans="1:16" ht="18.75">
      <c r="A23" s="29"/>
      <c r="B23" s="25"/>
      <c r="C23" s="7" t="str">
        <f>"0830"</f>
        <v>0830</v>
      </c>
      <c r="D23" s="15" t="s">
        <v>6</v>
      </c>
      <c r="E23" s="13">
        <v>3000</v>
      </c>
      <c r="F23" s="13"/>
      <c r="G23" s="111">
        <f aca="true" t="shared" si="3" ref="G23:G31">F23/E23</f>
        <v>0</v>
      </c>
      <c r="H23" s="16">
        <v>3000</v>
      </c>
      <c r="I23" s="13"/>
      <c r="J23" s="112">
        <f>I23/H23</f>
        <v>0</v>
      </c>
      <c r="K23" s="17"/>
      <c r="L23" s="13"/>
      <c r="M23" s="112"/>
      <c r="N23" s="17"/>
      <c r="O23" s="13"/>
      <c r="P23" s="18"/>
    </row>
    <row r="24" spans="1:16" ht="57" thickBot="1">
      <c r="A24" s="29"/>
      <c r="B24" s="25"/>
      <c r="C24" s="279">
        <v>2020</v>
      </c>
      <c r="D24" s="244" t="s">
        <v>127</v>
      </c>
      <c r="E24" s="13">
        <v>1800</v>
      </c>
      <c r="F24" s="13">
        <v>1800</v>
      </c>
      <c r="G24" s="111">
        <f t="shared" si="3"/>
        <v>1</v>
      </c>
      <c r="H24" s="16"/>
      <c r="I24" s="13"/>
      <c r="J24" s="112"/>
      <c r="K24" s="17"/>
      <c r="L24" s="13"/>
      <c r="M24" s="112"/>
      <c r="N24" s="17">
        <v>1800</v>
      </c>
      <c r="O24" s="13">
        <v>1800</v>
      </c>
      <c r="P24" s="18">
        <f>O24/N24</f>
        <v>1</v>
      </c>
    </row>
    <row r="25" spans="1:181" s="57" customFormat="1" ht="19.5" thickBot="1">
      <c r="A25" s="20">
        <v>750</v>
      </c>
      <c r="B25" s="20"/>
      <c r="C25" s="21"/>
      <c r="D25" s="20" t="s">
        <v>25</v>
      </c>
      <c r="E25" s="19">
        <f>E26+E29+E32+E34</f>
        <v>100000</v>
      </c>
      <c r="F25" s="19">
        <f>F26+F29+F32+F34</f>
        <v>98096</v>
      </c>
      <c r="G25" s="113">
        <f t="shared" si="3"/>
        <v>0.98096</v>
      </c>
      <c r="H25" s="19">
        <f>H26+H29+H32+H34</f>
        <v>8500</v>
      </c>
      <c r="I25" s="19">
        <f>I26+I29+I32+I34</f>
        <v>6596</v>
      </c>
      <c r="J25" s="130">
        <f>I25/H25</f>
        <v>0.776</v>
      </c>
      <c r="K25" s="22">
        <f>SUM(K27)</f>
        <v>91500</v>
      </c>
      <c r="L25" s="19">
        <f>SUM(L27)</f>
        <v>91500</v>
      </c>
      <c r="M25" s="130">
        <f>L25/K25</f>
        <v>1</v>
      </c>
      <c r="N25" s="23"/>
      <c r="O25" s="19"/>
      <c r="P25" s="24"/>
      <c r="Q25" s="53"/>
      <c r="R25" s="53"/>
      <c r="S25" s="53"/>
      <c r="T25" s="53"/>
      <c r="U25" s="53"/>
      <c r="V25" s="53"/>
      <c r="W25" s="53"/>
      <c r="X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</row>
    <row r="26" spans="1:181" s="57" customFormat="1" ht="18.75">
      <c r="A26" s="38"/>
      <c r="B26" s="25">
        <v>75011</v>
      </c>
      <c r="C26" s="7"/>
      <c r="D26" s="25" t="s">
        <v>13</v>
      </c>
      <c r="E26" s="8">
        <f>SUM(E27:E28)</f>
        <v>92300</v>
      </c>
      <c r="F26" s="8">
        <f>SUM(F27:F28)</f>
        <v>92325</v>
      </c>
      <c r="G26" s="109">
        <f t="shared" si="3"/>
        <v>1.0002708559046587</v>
      </c>
      <c r="H26" s="8">
        <f>SUM(H27:H28)</f>
        <v>800</v>
      </c>
      <c r="I26" s="8">
        <f>SUM(I27:I28)</f>
        <v>825</v>
      </c>
      <c r="J26" s="110">
        <f>I26/H26</f>
        <v>1.03125</v>
      </c>
      <c r="K26" s="10"/>
      <c r="L26" s="10"/>
      <c r="M26" s="110"/>
      <c r="N26" s="10"/>
      <c r="O26" s="8"/>
      <c r="P26" s="40"/>
      <c r="Q26" s="53"/>
      <c r="R26" s="53"/>
      <c r="S26" s="53"/>
      <c r="T26" s="53"/>
      <c r="U26" s="53"/>
      <c r="V26" s="53"/>
      <c r="W26" s="53"/>
      <c r="X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</row>
    <row r="27" spans="1:181" s="57" customFormat="1" ht="76.5" customHeight="1">
      <c r="A27" s="38"/>
      <c r="B27" s="25"/>
      <c r="C27" s="279">
        <v>2010</v>
      </c>
      <c r="D27" s="244" t="s">
        <v>119</v>
      </c>
      <c r="E27" s="13">
        <v>91500</v>
      </c>
      <c r="F27" s="13">
        <v>91500</v>
      </c>
      <c r="G27" s="111">
        <f t="shared" si="3"/>
        <v>1</v>
      </c>
      <c r="H27" s="16"/>
      <c r="I27" s="13"/>
      <c r="J27" s="112"/>
      <c r="K27" s="17">
        <v>91500</v>
      </c>
      <c r="L27" s="13">
        <v>91500</v>
      </c>
      <c r="M27" s="112">
        <f>L27/K27</f>
        <v>1</v>
      </c>
      <c r="N27" s="17"/>
      <c r="O27" s="13"/>
      <c r="P27" s="18"/>
      <c r="Q27" s="53"/>
      <c r="R27" s="53"/>
      <c r="S27" s="53"/>
      <c r="T27" s="53"/>
      <c r="U27" s="53"/>
      <c r="V27" s="53"/>
      <c r="W27" s="53"/>
      <c r="X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</row>
    <row r="28" spans="1:25" ht="56.25">
      <c r="A28" s="38"/>
      <c r="B28" s="25"/>
      <c r="C28" s="279">
        <v>2360</v>
      </c>
      <c r="D28" s="244" t="s">
        <v>135</v>
      </c>
      <c r="E28" s="13">
        <v>800</v>
      </c>
      <c r="F28" s="13">
        <v>825</v>
      </c>
      <c r="G28" s="111">
        <f t="shared" si="3"/>
        <v>1.03125</v>
      </c>
      <c r="H28" s="16">
        <v>800</v>
      </c>
      <c r="I28" s="13">
        <v>825</v>
      </c>
      <c r="J28" s="112">
        <f>I28/H28</f>
        <v>1.03125</v>
      </c>
      <c r="K28" s="17"/>
      <c r="L28" s="16"/>
      <c r="M28" s="182"/>
      <c r="N28" s="17"/>
      <c r="O28" s="16"/>
      <c r="P28" s="228"/>
      <c r="Y28" s="57"/>
    </row>
    <row r="29" spans="1:25" ht="18.75">
      <c r="A29" s="29"/>
      <c r="B29" s="32">
        <v>75023</v>
      </c>
      <c r="C29" s="31"/>
      <c r="D29" s="32" t="s">
        <v>26</v>
      </c>
      <c r="E29" s="33">
        <f>SUM(E30:E31)</f>
        <v>2200</v>
      </c>
      <c r="F29" s="33">
        <f>SUM(F30:F31)</f>
        <v>1293</v>
      </c>
      <c r="G29" s="120">
        <f t="shared" si="3"/>
        <v>0.5877272727272728</v>
      </c>
      <c r="H29" s="33">
        <f>SUM(H30:H31)</f>
        <v>2200</v>
      </c>
      <c r="I29" s="33">
        <f>SUM(I30:I31)</f>
        <v>1293</v>
      </c>
      <c r="J29" s="121">
        <f>I29/H29</f>
        <v>0.5877272727272728</v>
      </c>
      <c r="K29" s="41"/>
      <c r="L29" s="41"/>
      <c r="M29" s="65"/>
      <c r="N29" s="41"/>
      <c r="O29" s="41"/>
      <c r="P29" s="41"/>
      <c r="Y29" s="57"/>
    </row>
    <row r="30" spans="1:25" ht="18.75">
      <c r="A30" s="29"/>
      <c r="B30" s="25"/>
      <c r="C30" s="7" t="str">
        <f>"0690"</f>
        <v>0690</v>
      </c>
      <c r="D30" s="15" t="s">
        <v>21</v>
      </c>
      <c r="E30" s="13">
        <v>1000</v>
      </c>
      <c r="F30" s="13">
        <v>330</v>
      </c>
      <c r="G30" s="111">
        <f t="shared" si="3"/>
        <v>0.33</v>
      </c>
      <c r="H30" s="16">
        <v>1000</v>
      </c>
      <c r="I30" s="13">
        <v>330</v>
      </c>
      <c r="J30" s="112">
        <f>I30/H30</f>
        <v>0.33</v>
      </c>
      <c r="K30" s="17"/>
      <c r="L30" s="13"/>
      <c r="M30" s="112"/>
      <c r="N30" s="17"/>
      <c r="O30" s="13"/>
      <c r="P30" s="18"/>
      <c r="T30" s="78"/>
      <c r="Y30" s="57"/>
    </row>
    <row r="31" spans="1:25" ht="19.5" thickBot="1">
      <c r="A31" s="29"/>
      <c r="B31" s="25"/>
      <c r="C31" s="7" t="str">
        <f>"0830"</f>
        <v>0830</v>
      </c>
      <c r="D31" s="15" t="s">
        <v>6</v>
      </c>
      <c r="E31" s="13">
        <v>1200</v>
      </c>
      <c r="F31" s="13">
        <v>963</v>
      </c>
      <c r="G31" s="111">
        <f t="shared" si="3"/>
        <v>0.8025</v>
      </c>
      <c r="H31" s="16">
        <v>1200</v>
      </c>
      <c r="I31" s="13">
        <v>963</v>
      </c>
      <c r="J31" s="112">
        <f>I31/H31</f>
        <v>0.8025</v>
      </c>
      <c r="K31" s="17"/>
      <c r="L31" s="13"/>
      <c r="M31" s="112"/>
      <c r="N31" s="17"/>
      <c r="O31" s="13"/>
      <c r="P31" s="18"/>
      <c r="Y31" s="57"/>
    </row>
    <row r="32" spans="1:181" s="118" customFormat="1" ht="19.5" thickBot="1">
      <c r="A32" s="29"/>
      <c r="B32" s="32">
        <v>75075</v>
      </c>
      <c r="C32" s="31"/>
      <c r="D32" s="32" t="s">
        <v>109</v>
      </c>
      <c r="E32" s="33">
        <f>E33</f>
        <v>500</v>
      </c>
      <c r="F32" s="33">
        <f>F33</f>
        <v>410</v>
      </c>
      <c r="G32" s="120"/>
      <c r="H32" s="33">
        <f>H33</f>
        <v>500</v>
      </c>
      <c r="I32" s="33">
        <f>I33</f>
        <v>410</v>
      </c>
      <c r="J32" s="121"/>
      <c r="K32" s="41"/>
      <c r="L32" s="41"/>
      <c r="M32" s="65"/>
      <c r="N32" s="41"/>
      <c r="O32" s="41"/>
      <c r="P32" s="41"/>
      <c r="Q32" s="78"/>
      <c r="R32" s="78"/>
      <c r="S32" s="78"/>
      <c r="T32" s="53"/>
      <c r="U32" s="53"/>
      <c r="V32" s="53"/>
      <c r="W32" s="53"/>
      <c r="X32" s="53"/>
      <c r="Y32" s="104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</row>
    <row r="33" spans="1:25" ht="19.5" thickBot="1">
      <c r="A33" s="29"/>
      <c r="B33" s="25"/>
      <c r="C33" s="7" t="str">
        <f>"0970"</f>
        <v>0970</v>
      </c>
      <c r="D33" s="15" t="s">
        <v>42</v>
      </c>
      <c r="E33" s="13">
        <v>500</v>
      </c>
      <c r="F33" s="13">
        <v>410</v>
      </c>
      <c r="G33" s="111">
        <f aca="true" t="shared" si="4" ref="G33:G38">F33/E33</f>
        <v>0.82</v>
      </c>
      <c r="H33" s="16">
        <v>500</v>
      </c>
      <c r="I33" s="13">
        <v>410</v>
      </c>
      <c r="J33" s="112">
        <f>I33/H33</f>
        <v>0.82</v>
      </c>
      <c r="K33" s="17"/>
      <c r="L33" s="16"/>
      <c r="M33" s="182"/>
      <c r="N33" s="17"/>
      <c r="O33" s="16"/>
      <c r="P33" s="228"/>
      <c r="Y33" s="57"/>
    </row>
    <row r="34" spans="1:181" s="118" customFormat="1" ht="19.5" thickBot="1">
      <c r="A34" s="29"/>
      <c r="B34" s="32">
        <v>75095</v>
      </c>
      <c r="C34" s="31"/>
      <c r="D34" s="32" t="s">
        <v>4</v>
      </c>
      <c r="E34" s="33">
        <f>E35</f>
        <v>5000</v>
      </c>
      <c r="F34" s="33">
        <f>F35</f>
        <v>4068</v>
      </c>
      <c r="G34" s="120">
        <f t="shared" si="4"/>
        <v>0.8136</v>
      </c>
      <c r="H34" s="33">
        <f>H35</f>
        <v>5000</v>
      </c>
      <c r="I34" s="33">
        <f>I35</f>
        <v>4068</v>
      </c>
      <c r="J34" s="121">
        <f>I34/H34</f>
        <v>0.8136</v>
      </c>
      <c r="K34" s="41"/>
      <c r="L34" s="41"/>
      <c r="M34" s="65"/>
      <c r="N34" s="41"/>
      <c r="O34" s="41"/>
      <c r="P34" s="41"/>
      <c r="Q34" s="78"/>
      <c r="R34" s="78"/>
      <c r="S34" s="78"/>
      <c r="T34" s="53"/>
      <c r="U34" s="53"/>
      <c r="V34" s="53"/>
      <c r="W34" s="53"/>
      <c r="X34" s="53"/>
      <c r="Y34" s="104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</row>
    <row r="35" spans="1:25" ht="19.5" thickBot="1">
      <c r="A35" s="29"/>
      <c r="B35" s="25"/>
      <c r="C35" s="7" t="str">
        <f>"0830"</f>
        <v>0830</v>
      </c>
      <c r="D35" s="15" t="s">
        <v>6</v>
      </c>
      <c r="E35" s="13">
        <v>5000</v>
      </c>
      <c r="F35" s="13">
        <v>4068</v>
      </c>
      <c r="G35" s="127">
        <f t="shared" si="4"/>
        <v>0.8136</v>
      </c>
      <c r="H35" s="16">
        <v>5000</v>
      </c>
      <c r="I35" s="13">
        <v>4068</v>
      </c>
      <c r="J35" s="112">
        <f>I35/H35</f>
        <v>0.8136</v>
      </c>
      <c r="K35" s="17"/>
      <c r="L35" s="13"/>
      <c r="M35" s="112"/>
      <c r="N35" s="17"/>
      <c r="O35" s="13"/>
      <c r="P35" s="18"/>
      <c r="Y35" s="57"/>
    </row>
    <row r="36" spans="1:16" ht="38.25" thickBot="1">
      <c r="A36" s="277">
        <v>751</v>
      </c>
      <c r="B36" s="20"/>
      <c r="C36" s="20"/>
      <c r="D36" s="276" t="s">
        <v>136</v>
      </c>
      <c r="E36" s="19">
        <f>E37+E39+E41</f>
        <v>22061</v>
      </c>
      <c r="F36" s="19">
        <f>F37+F39+F41</f>
        <v>22061</v>
      </c>
      <c r="G36" s="113">
        <f t="shared" si="4"/>
        <v>1</v>
      </c>
      <c r="H36" s="259"/>
      <c r="I36" s="37"/>
      <c r="J36" s="260"/>
      <c r="K36" s="22">
        <f>K37+K39+K41</f>
        <v>22061</v>
      </c>
      <c r="L36" s="19">
        <f>L37+L39+L41</f>
        <v>22061</v>
      </c>
      <c r="M36" s="114">
        <f>L36/K36</f>
        <v>1</v>
      </c>
      <c r="N36" s="23"/>
      <c r="O36" s="19"/>
      <c r="P36" s="24"/>
    </row>
    <row r="37" spans="1:16" ht="37.5">
      <c r="A37" s="29"/>
      <c r="B37" s="25">
        <v>75101</v>
      </c>
      <c r="C37" s="25"/>
      <c r="D37" s="61" t="s">
        <v>137</v>
      </c>
      <c r="E37" s="8">
        <f>E38</f>
        <v>950</v>
      </c>
      <c r="F37" s="8">
        <f>F38</f>
        <v>950</v>
      </c>
      <c r="G37" s="109">
        <f t="shared" si="4"/>
        <v>1</v>
      </c>
      <c r="H37" s="9"/>
      <c r="I37" s="8"/>
      <c r="J37" s="131"/>
      <c r="K37" s="9">
        <f>K38</f>
        <v>950</v>
      </c>
      <c r="L37" s="8">
        <f>L38</f>
        <v>950</v>
      </c>
      <c r="M37" s="110">
        <f>L37/K37</f>
        <v>1</v>
      </c>
      <c r="N37" s="10"/>
      <c r="O37" s="8"/>
      <c r="P37" s="40"/>
    </row>
    <row r="38" spans="1:16" ht="73.5" customHeight="1">
      <c r="A38" s="29"/>
      <c r="B38" s="25"/>
      <c r="C38" s="280">
        <v>2010</v>
      </c>
      <c r="D38" s="244" t="s">
        <v>119</v>
      </c>
      <c r="E38" s="13">
        <v>950</v>
      </c>
      <c r="F38" s="13">
        <v>950</v>
      </c>
      <c r="G38" s="111">
        <f t="shared" si="4"/>
        <v>1</v>
      </c>
      <c r="H38" s="16"/>
      <c r="I38" s="13"/>
      <c r="J38" s="112"/>
      <c r="K38" s="17">
        <v>950</v>
      </c>
      <c r="L38" s="13">
        <v>950</v>
      </c>
      <c r="M38" s="112">
        <f>L38/K38</f>
        <v>1</v>
      </c>
      <c r="N38" s="17"/>
      <c r="O38" s="13"/>
      <c r="P38" s="18"/>
    </row>
    <row r="39" spans="1:16" ht="18.75">
      <c r="A39" s="29"/>
      <c r="B39" s="32">
        <v>75107</v>
      </c>
      <c r="C39" s="281"/>
      <c r="D39" s="32" t="s">
        <v>118</v>
      </c>
      <c r="E39" s="33">
        <f>E40</f>
        <v>13046</v>
      </c>
      <c r="F39" s="33">
        <f>F40</f>
        <v>13046</v>
      </c>
      <c r="G39" s="120">
        <f aca="true" t="shared" si="5" ref="G39:G45">F39/E39</f>
        <v>1</v>
      </c>
      <c r="H39" s="227"/>
      <c r="I39" s="225"/>
      <c r="J39" s="223"/>
      <c r="K39" s="34">
        <f>K40</f>
        <v>13046</v>
      </c>
      <c r="L39" s="250">
        <f>L40</f>
        <v>13046</v>
      </c>
      <c r="M39" s="140">
        <f aca="true" t="shared" si="6" ref="M39:M45">L39/K39</f>
        <v>1</v>
      </c>
      <c r="N39" s="226"/>
      <c r="O39" s="246"/>
      <c r="P39" s="247"/>
    </row>
    <row r="40" spans="1:16" ht="76.5" customHeight="1">
      <c r="A40" s="29"/>
      <c r="B40" s="25"/>
      <c r="C40" s="280">
        <v>2010</v>
      </c>
      <c r="D40" s="244" t="s">
        <v>119</v>
      </c>
      <c r="E40" s="13">
        <v>13046</v>
      </c>
      <c r="F40" s="13">
        <v>13046</v>
      </c>
      <c r="G40" s="111">
        <f t="shared" si="5"/>
        <v>1</v>
      </c>
      <c r="H40" s="16"/>
      <c r="I40" s="13"/>
      <c r="J40" s="248"/>
      <c r="K40" s="16">
        <v>13046</v>
      </c>
      <c r="L40" s="27">
        <v>13046</v>
      </c>
      <c r="M40" s="112">
        <f t="shared" si="6"/>
        <v>1</v>
      </c>
      <c r="N40" s="17"/>
      <c r="O40" s="27"/>
      <c r="P40" s="76"/>
    </row>
    <row r="41" spans="1:16" ht="18.75">
      <c r="A41" s="29"/>
      <c r="B41" s="32">
        <v>75108</v>
      </c>
      <c r="C41" s="281"/>
      <c r="D41" s="32" t="s">
        <v>120</v>
      </c>
      <c r="E41" s="33">
        <f>E42</f>
        <v>8065</v>
      </c>
      <c r="F41" s="33">
        <f>F42</f>
        <v>8065</v>
      </c>
      <c r="G41" s="120">
        <f t="shared" si="5"/>
        <v>1</v>
      </c>
      <c r="H41" s="227"/>
      <c r="I41" s="225"/>
      <c r="J41" s="223"/>
      <c r="K41" s="34">
        <f>K42</f>
        <v>8065</v>
      </c>
      <c r="L41" s="250">
        <f>L42</f>
        <v>8065</v>
      </c>
      <c r="M41" s="140">
        <f t="shared" si="6"/>
        <v>1</v>
      </c>
      <c r="N41" s="226"/>
      <c r="O41" s="246"/>
      <c r="P41" s="247"/>
    </row>
    <row r="42" spans="1:16" ht="83.25" customHeight="1" thickBot="1">
      <c r="A42" s="29"/>
      <c r="B42" s="25"/>
      <c r="C42" s="280">
        <v>2010</v>
      </c>
      <c r="D42" s="244" t="s">
        <v>119</v>
      </c>
      <c r="E42" s="13">
        <v>8065</v>
      </c>
      <c r="F42" s="13">
        <v>8065</v>
      </c>
      <c r="G42" s="127">
        <f t="shared" si="5"/>
        <v>1</v>
      </c>
      <c r="H42" s="16"/>
      <c r="I42" s="13"/>
      <c r="J42" s="249"/>
      <c r="K42" s="16">
        <v>8065</v>
      </c>
      <c r="L42" s="27">
        <v>8065</v>
      </c>
      <c r="M42" s="112">
        <f t="shared" si="6"/>
        <v>1</v>
      </c>
      <c r="N42" s="17"/>
      <c r="O42" s="27"/>
      <c r="P42" s="76"/>
    </row>
    <row r="43" spans="1:16" ht="19.5" thickBot="1">
      <c r="A43" s="20">
        <v>752</v>
      </c>
      <c r="B43" s="20"/>
      <c r="C43" s="21"/>
      <c r="D43" s="20" t="s">
        <v>110</v>
      </c>
      <c r="E43" s="19">
        <f>E44</f>
        <v>500</v>
      </c>
      <c r="F43" s="19">
        <f>F44</f>
        <v>500</v>
      </c>
      <c r="G43" s="113">
        <f t="shared" si="5"/>
        <v>1</v>
      </c>
      <c r="H43" s="22"/>
      <c r="I43" s="19"/>
      <c r="J43" s="130"/>
      <c r="K43" s="22">
        <f>K44</f>
        <v>500</v>
      </c>
      <c r="L43" s="19">
        <f>L44</f>
        <v>500</v>
      </c>
      <c r="M43" s="130">
        <f t="shared" si="6"/>
        <v>1</v>
      </c>
      <c r="N43" s="23"/>
      <c r="O43" s="19"/>
      <c r="P43" s="123"/>
    </row>
    <row r="44" spans="1:16" ht="18.75">
      <c r="A44" s="29"/>
      <c r="B44" s="25">
        <v>75212</v>
      </c>
      <c r="C44" s="7"/>
      <c r="D44" s="25" t="s">
        <v>128</v>
      </c>
      <c r="E44" s="8">
        <f>E45</f>
        <v>500</v>
      </c>
      <c r="F44" s="8">
        <v>500</v>
      </c>
      <c r="G44" s="109">
        <f t="shared" si="5"/>
        <v>1</v>
      </c>
      <c r="H44" s="9"/>
      <c r="I44" s="8"/>
      <c r="J44" s="110"/>
      <c r="K44" s="10">
        <f>K45</f>
        <v>500</v>
      </c>
      <c r="L44" s="10">
        <v>500</v>
      </c>
      <c r="M44" s="110">
        <f t="shared" si="6"/>
        <v>1</v>
      </c>
      <c r="N44" s="10"/>
      <c r="O44" s="8"/>
      <c r="P44" s="40"/>
    </row>
    <row r="45" spans="1:16" ht="75.75" customHeight="1" thickBot="1">
      <c r="A45" s="29"/>
      <c r="B45" s="25"/>
      <c r="C45" s="280">
        <v>2010</v>
      </c>
      <c r="D45" s="244" t="s">
        <v>119</v>
      </c>
      <c r="E45" s="13">
        <v>500</v>
      </c>
      <c r="F45" s="13">
        <v>500</v>
      </c>
      <c r="G45" s="111">
        <f t="shared" si="5"/>
        <v>1</v>
      </c>
      <c r="H45" s="16"/>
      <c r="I45" s="13"/>
      <c r="J45" s="112"/>
      <c r="K45" s="17">
        <v>500</v>
      </c>
      <c r="L45" s="13">
        <v>500</v>
      </c>
      <c r="M45" s="112">
        <f t="shared" si="6"/>
        <v>1</v>
      </c>
      <c r="N45" s="17"/>
      <c r="O45" s="13"/>
      <c r="P45" s="18"/>
    </row>
    <row r="46" spans="1:16" ht="88.5" customHeight="1" thickBot="1">
      <c r="A46" s="282">
        <v>756</v>
      </c>
      <c r="B46" s="20"/>
      <c r="C46" s="21"/>
      <c r="D46" s="276" t="s">
        <v>138</v>
      </c>
      <c r="E46" s="19">
        <f>E47+E50+E57+E67+E73</f>
        <v>3361869</v>
      </c>
      <c r="F46" s="19">
        <f>F47+F50+F57+F67+F73</f>
        <v>2988669</v>
      </c>
      <c r="G46" s="113">
        <f>$F:$F/$E:$E</f>
        <v>0.8889903205627584</v>
      </c>
      <c r="H46" s="19">
        <f>H47+H50+H57+H67+H73</f>
        <v>3361869</v>
      </c>
      <c r="I46" s="19">
        <f>I47+I50+I57+I67+I73</f>
        <v>2988669</v>
      </c>
      <c r="J46" s="114">
        <f>I46/H46</f>
        <v>0.8889903205627584</v>
      </c>
      <c r="K46" s="23"/>
      <c r="L46" s="37"/>
      <c r="M46" s="122"/>
      <c r="N46" s="23"/>
      <c r="O46" s="37"/>
      <c r="P46" s="123"/>
    </row>
    <row r="47" spans="1:16" ht="18.75">
      <c r="A47" s="29"/>
      <c r="B47" s="25">
        <v>75601</v>
      </c>
      <c r="C47" s="7"/>
      <c r="D47" s="25" t="s">
        <v>139</v>
      </c>
      <c r="E47" s="8">
        <f>E48+E49</f>
        <v>14000</v>
      </c>
      <c r="F47" s="8">
        <f>F48+F49</f>
        <v>3384</v>
      </c>
      <c r="G47" s="109">
        <f>F47/E47</f>
        <v>0.24171428571428571</v>
      </c>
      <c r="H47" s="8">
        <f>H48+H49</f>
        <v>14000</v>
      </c>
      <c r="I47" s="8">
        <f>I48+I49</f>
        <v>3384</v>
      </c>
      <c r="J47" s="110">
        <f>I48/H48</f>
        <v>0.22087591240875912</v>
      </c>
      <c r="K47" s="10"/>
      <c r="L47" s="8"/>
      <c r="M47" s="81"/>
      <c r="N47" s="10"/>
      <c r="O47" s="8"/>
      <c r="P47" s="25"/>
    </row>
    <row r="48" spans="1:16" ht="37.5">
      <c r="A48" s="29"/>
      <c r="B48" s="25"/>
      <c r="C48" s="279" t="str">
        <f>"0350"</f>
        <v>0350</v>
      </c>
      <c r="D48" s="244" t="s">
        <v>140</v>
      </c>
      <c r="E48" s="13">
        <v>13700</v>
      </c>
      <c r="F48" s="13">
        <v>3026</v>
      </c>
      <c r="G48" s="111">
        <f>F48/E48</f>
        <v>0.22087591240875912</v>
      </c>
      <c r="H48" s="16">
        <v>13700</v>
      </c>
      <c r="I48" s="13">
        <v>3026</v>
      </c>
      <c r="J48" s="112">
        <f>I48/H48</f>
        <v>0.22087591240875912</v>
      </c>
      <c r="K48" s="17"/>
      <c r="L48" s="13"/>
      <c r="M48" s="133"/>
      <c r="N48" s="17"/>
      <c r="O48" s="13"/>
      <c r="P48" s="15"/>
    </row>
    <row r="49" spans="1:16" ht="37.5">
      <c r="A49" s="29"/>
      <c r="B49" s="25"/>
      <c r="C49" s="279" t="str">
        <f>"0910"</f>
        <v>0910</v>
      </c>
      <c r="D49" s="244" t="s">
        <v>141</v>
      </c>
      <c r="E49" s="13">
        <v>300</v>
      </c>
      <c r="F49" s="13">
        <v>358</v>
      </c>
      <c r="G49" s="111">
        <f>F49/E49</f>
        <v>1.1933333333333334</v>
      </c>
      <c r="H49" s="16">
        <v>300</v>
      </c>
      <c r="I49" s="13">
        <v>358</v>
      </c>
      <c r="J49" s="112">
        <f>I49/H49</f>
        <v>1.1933333333333334</v>
      </c>
      <c r="K49" s="17"/>
      <c r="L49" s="13"/>
      <c r="M49" s="133"/>
      <c r="N49" s="17"/>
      <c r="O49" s="13"/>
      <c r="P49" s="15"/>
    </row>
    <row r="50" spans="1:16" ht="75">
      <c r="A50" s="29"/>
      <c r="B50" s="281">
        <v>75615</v>
      </c>
      <c r="C50" s="31"/>
      <c r="D50" s="245" t="s">
        <v>142</v>
      </c>
      <c r="E50" s="33">
        <f>SUM(E51:E56)</f>
        <v>1139000</v>
      </c>
      <c r="F50" s="33">
        <f>SUM(F51:F56)</f>
        <v>927333</v>
      </c>
      <c r="G50" s="120">
        <f>F50/E50</f>
        <v>0.8141641791044776</v>
      </c>
      <c r="H50" s="33">
        <f>SUM(H51:H56)</f>
        <v>1139000</v>
      </c>
      <c r="I50" s="33">
        <f>SUM(I51:I56)</f>
        <v>927333</v>
      </c>
      <c r="J50" s="121">
        <f>I50/H50</f>
        <v>0.8141641791044776</v>
      </c>
      <c r="K50" s="41"/>
      <c r="L50" s="33"/>
      <c r="M50" s="121"/>
      <c r="N50" s="41"/>
      <c r="O50" s="33"/>
      <c r="P50" s="35"/>
    </row>
    <row r="51" spans="1:16" ht="18.75">
      <c r="A51" s="29"/>
      <c r="B51" s="25"/>
      <c r="C51" s="7" t="str">
        <f>"0310"</f>
        <v>0310</v>
      </c>
      <c r="D51" s="15" t="s">
        <v>10</v>
      </c>
      <c r="E51" s="13">
        <v>724000</v>
      </c>
      <c r="F51" s="13">
        <v>642031</v>
      </c>
      <c r="G51" s="111">
        <f aca="true" t="shared" si="7" ref="G51:G56">F51/E51</f>
        <v>0.8867831491712708</v>
      </c>
      <c r="H51" s="16">
        <v>724000</v>
      </c>
      <c r="I51" s="13">
        <v>642031</v>
      </c>
      <c r="J51" s="112">
        <f aca="true" t="shared" si="8" ref="J51:J56">I51/H51</f>
        <v>0.8867831491712708</v>
      </c>
      <c r="K51" s="17"/>
      <c r="L51" s="13"/>
      <c r="M51" s="133"/>
      <c r="N51" s="17"/>
      <c r="O51" s="13"/>
      <c r="P51" s="15"/>
    </row>
    <row r="52" spans="1:16" ht="18.75">
      <c r="A52" s="29"/>
      <c r="B52" s="25"/>
      <c r="C52" s="7" t="str">
        <f>"0320"</f>
        <v>0320</v>
      </c>
      <c r="D52" s="15" t="s">
        <v>8</v>
      </c>
      <c r="E52" s="13">
        <v>170000</v>
      </c>
      <c r="F52" s="13">
        <v>131325</v>
      </c>
      <c r="G52" s="111">
        <f t="shared" si="7"/>
        <v>0.7725</v>
      </c>
      <c r="H52" s="16">
        <v>170000</v>
      </c>
      <c r="I52" s="13">
        <v>131325</v>
      </c>
      <c r="J52" s="112">
        <f t="shared" si="8"/>
        <v>0.7725</v>
      </c>
      <c r="K52" s="17"/>
      <c r="L52" s="13"/>
      <c r="M52" s="112"/>
      <c r="N52" s="17"/>
      <c r="O52" s="13"/>
      <c r="P52" s="18"/>
    </row>
    <row r="53" spans="1:16" ht="18.75">
      <c r="A53" s="29"/>
      <c r="B53" s="25"/>
      <c r="C53" s="7" t="str">
        <f>"0330"</f>
        <v>0330</v>
      </c>
      <c r="D53" s="15" t="s">
        <v>9</v>
      </c>
      <c r="E53" s="13">
        <v>140000</v>
      </c>
      <c r="F53" s="13">
        <v>145462</v>
      </c>
      <c r="G53" s="111">
        <f t="shared" si="7"/>
        <v>1.0390142857142857</v>
      </c>
      <c r="H53" s="16">
        <v>140000</v>
      </c>
      <c r="I53" s="13">
        <v>145462</v>
      </c>
      <c r="J53" s="112">
        <f t="shared" si="8"/>
        <v>1.0390142857142857</v>
      </c>
      <c r="K53" s="17"/>
      <c r="L53" s="13"/>
      <c r="M53" s="112"/>
      <c r="N53" s="17"/>
      <c r="O53" s="13"/>
      <c r="P53" s="18"/>
    </row>
    <row r="54" spans="1:16" ht="18.75">
      <c r="A54" s="29"/>
      <c r="B54" s="25"/>
      <c r="C54" s="7" t="str">
        <f>"0340"</f>
        <v>0340</v>
      </c>
      <c r="D54" s="15" t="s">
        <v>143</v>
      </c>
      <c r="E54" s="13">
        <v>40000</v>
      </c>
      <c r="F54" s="13">
        <v>3570</v>
      </c>
      <c r="G54" s="111">
        <f t="shared" si="7"/>
        <v>0.08925</v>
      </c>
      <c r="H54" s="16">
        <v>40000</v>
      </c>
      <c r="I54" s="13">
        <v>3570</v>
      </c>
      <c r="J54" s="112">
        <f t="shared" si="8"/>
        <v>0.08925</v>
      </c>
      <c r="K54" s="17"/>
      <c r="L54" s="13"/>
      <c r="M54" s="112"/>
      <c r="N54" s="17"/>
      <c r="O54" s="13"/>
      <c r="P54" s="18"/>
    </row>
    <row r="55" spans="1:25" ht="19.5" thickBot="1">
      <c r="A55" s="29"/>
      <c r="B55" s="25"/>
      <c r="C55" s="7" t="str">
        <f>"0500"</f>
        <v>0500</v>
      </c>
      <c r="D55" s="15" t="s">
        <v>29</v>
      </c>
      <c r="E55" s="13">
        <v>50000</v>
      </c>
      <c r="F55" s="13">
        <v>212</v>
      </c>
      <c r="G55" s="111">
        <f t="shared" si="7"/>
        <v>0.00424</v>
      </c>
      <c r="H55" s="16">
        <v>50000</v>
      </c>
      <c r="I55" s="13">
        <v>212</v>
      </c>
      <c r="J55" s="112">
        <f t="shared" si="8"/>
        <v>0.00424</v>
      </c>
      <c r="K55" s="17"/>
      <c r="L55" s="13"/>
      <c r="M55" s="112"/>
      <c r="N55" s="17"/>
      <c r="O55" s="13"/>
      <c r="P55" s="18"/>
      <c r="Y55" s="57"/>
    </row>
    <row r="56" spans="1:181" s="118" customFormat="1" ht="38.25" thickBot="1">
      <c r="A56" s="29"/>
      <c r="B56" s="25"/>
      <c r="C56" s="279" t="str">
        <f>"0910"</f>
        <v>0910</v>
      </c>
      <c r="D56" s="244" t="s">
        <v>141</v>
      </c>
      <c r="E56" s="13">
        <v>15000</v>
      </c>
      <c r="F56" s="13">
        <v>4733</v>
      </c>
      <c r="G56" s="111">
        <f t="shared" si="7"/>
        <v>0.31553333333333333</v>
      </c>
      <c r="H56" s="16">
        <v>15000</v>
      </c>
      <c r="I56" s="13">
        <v>4733</v>
      </c>
      <c r="J56" s="112">
        <f t="shared" si="8"/>
        <v>0.31553333333333333</v>
      </c>
      <c r="K56" s="17"/>
      <c r="L56" s="13"/>
      <c r="M56" s="112"/>
      <c r="N56" s="17"/>
      <c r="O56" s="13"/>
      <c r="P56" s="18"/>
      <c r="Q56" s="78"/>
      <c r="R56" s="78"/>
      <c r="S56" s="78"/>
      <c r="T56" s="78"/>
      <c r="U56" s="104"/>
      <c r="V56" s="104"/>
      <c r="W56" s="104"/>
      <c r="X56" s="104"/>
      <c r="Y56" s="104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</row>
    <row r="57" spans="1:16" ht="75">
      <c r="A57" s="29"/>
      <c r="B57" s="281">
        <v>75616</v>
      </c>
      <c r="C57" s="31"/>
      <c r="D57" s="245" t="s">
        <v>169</v>
      </c>
      <c r="E57" s="33">
        <f>SUM(E58:E66)</f>
        <v>913000</v>
      </c>
      <c r="F57" s="33">
        <f>SUM(F58:F66)</f>
        <v>692637</v>
      </c>
      <c r="G57" s="120">
        <f>F57/E57</f>
        <v>0.7586385542168674</v>
      </c>
      <c r="H57" s="33">
        <f>SUM(H58:H66)</f>
        <v>913000</v>
      </c>
      <c r="I57" s="33">
        <f>SUM(I58:I66)</f>
        <v>692637</v>
      </c>
      <c r="J57" s="121">
        <f>I57/H57</f>
        <v>0.7586385542168674</v>
      </c>
      <c r="K57" s="41"/>
      <c r="L57" s="33"/>
      <c r="M57" s="121"/>
      <c r="N57" s="41"/>
      <c r="O57" s="33"/>
      <c r="P57" s="35"/>
    </row>
    <row r="58" spans="1:181" s="104" customFormat="1" ht="18.75">
      <c r="A58" s="29"/>
      <c r="B58" s="25"/>
      <c r="C58" s="7" t="str">
        <f>"0310"</f>
        <v>0310</v>
      </c>
      <c r="D58" s="15" t="s">
        <v>10</v>
      </c>
      <c r="E58" s="13">
        <v>420000</v>
      </c>
      <c r="F58" s="13">
        <v>380922</v>
      </c>
      <c r="G58" s="111">
        <f aca="true" t="shared" si="9" ref="G58:G66">F58/E58</f>
        <v>0.9069571428571429</v>
      </c>
      <c r="H58" s="16">
        <v>420000</v>
      </c>
      <c r="I58" s="13">
        <v>380922</v>
      </c>
      <c r="J58" s="112">
        <f aca="true" t="shared" si="10" ref="J58:J66">I58/H58</f>
        <v>0.9069571428571429</v>
      </c>
      <c r="K58" s="17"/>
      <c r="L58" s="16"/>
      <c r="M58" s="182"/>
      <c r="N58" s="17"/>
      <c r="O58" s="16"/>
      <c r="P58" s="228"/>
      <c r="Q58" s="78"/>
      <c r="R58" s="78"/>
      <c r="S58" s="78"/>
      <c r="T58" s="78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</row>
    <row r="59" spans="1:181" s="104" customFormat="1" ht="18.75">
      <c r="A59" s="29"/>
      <c r="B59" s="25"/>
      <c r="C59" s="7" t="str">
        <f>"0320"</f>
        <v>0320</v>
      </c>
      <c r="D59" s="15" t="s">
        <v>8</v>
      </c>
      <c r="E59" s="13">
        <v>360000</v>
      </c>
      <c r="F59" s="13">
        <v>226891</v>
      </c>
      <c r="G59" s="111">
        <f t="shared" si="9"/>
        <v>0.6302527777777778</v>
      </c>
      <c r="H59" s="16">
        <v>360000</v>
      </c>
      <c r="I59" s="13">
        <v>226891</v>
      </c>
      <c r="J59" s="112">
        <f t="shared" si="10"/>
        <v>0.6302527777777778</v>
      </c>
      <c r="K59" s="17"/>
      <c r="L59" s="16"/>
      <c r="M59" s="182"/>
      <c r="N59" s="17"/>
      <c r="O59" s="16"/>
      <c r="P59" s="228"/>
      <c r="Q59" s="78"/>
      <c r="R59" s="78"/>
      <c r="S59" s="78"/>
      <c r="T59" s="78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</row>
    <row r="60" spans="1:181" s="104" customFormat="1" ht="18.75">
      <c r="A60" s="29"/>
      <c r="B60" s="25"/>
      <c r="C60" s="7" t="str">
        <f>"0330"</f>
        <v>0330</v>
      </c>
      <c r="D60" s="15" t="s">
        <v>9</v>
      </c>
      <c r="E60" s="13">
        <v>1000</v>
      </c>
      <c r="F60" s="13">
        <v>1432</v>
      </c>
      <c r="G60" s="111">
        <f t="shared" si="9"/>
        <v>1.432</v>
      </c>
      <c r="H60" s="16">
        <v>1000</v>
      </c>
      <c r="I60" s="13">
        <v>1432</v>
      </c>
      <c r="J60" s="112">
        <f t="shared" si="10"/>
        <v>1.432</v>
      </c>
      <c r="K60" s="17"/>
      <c r="L60" s="16"/>
      <c r="M60" s="182"/>
      <c r="N60" s="17"/>
      <c r="O60" s="16"/>
      <c r="P60" s="228"/>
      <c r="Q60" s="78"/>
      <c r="R60" s="78"/>
      <c r="S60" s="78"/>
      <c r="T60" s="78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</row>
    <row r="61" spans="1:181" s="104" customFormat="1" ht="18.75">
      <c r="A61" s="29"/>
      <c r="B61" s="25"/>
      <c r="C61" s="7" t="str">
        <f>"0340"</f>
        <v>0340</v>
      </c>
      <c r="D61" s="15" t="s">
        <v>143</v>
      </c>
      <c r="E61" s="13">
        <v>45000</v>
      </c>
      <c r="F61" s="13">
        <v>28804</v>
      </c>
      <c r="G61" s="111">
        <f t="shared" si="9"/>
        <v>0.6400888888888889</v>
      </c>
      <c r="H61" s="16">
        <v>45000</v>
      </c>
      <c r="I61" s="13">
        <v>28804</v>
      </c>
      <c r="J61" s="112">
        <f t="shared" si="10"/>
        <v>0.6400888888888889</v>
      </c>
      <c r="K61" s="17"/>
      <c r="L61" s="16"/>
      <c r="M61" s="182"/>
      <c r="N61" s="17"/>
      <c r="O61" s="16"/>
      <c r="P61" s="228"/>
      <c r="Q61" s="78"/>
      <c r="R61" s="78"/>
      <c r="S61" s="78"/>
      <c r="T61" s="78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</row>
    <row r="62" spans="1:181" s="104" customFormat="1" ht="18.75">
      <c r="A62" s="29"/>
      <c r="B62" s="25"/>
      <c r="C62" s="7" t="str">
        <f>"0360"</f>
        <v>0360</v>
      </c>
      <c r="D62" s="15" t="s">
        <v>30</v>
      </c>
      <c r="E62" s="13">
        <v>18000</v>
      </c>
      <c r="F62" s="13">
        <v>5008</v>
      </c>
      <c r="G62" s="111">
        <f t="shared" si="9"/>
        <v>0.2782222222222222</v>
      </c>
      <c r="H62" s="16">
        <v>18000</v>
      </c>
      <c r="I62" s="13">
        <v>5008</v>
      </c>
      <c r="J62" s="112">
        <f t="shared" si="10"/>
        <v>0.2782222222222222</v>
      </c>
      <c r="K62" s="17"/>
      <c r="L62" s="16"/>
      <c r="M62" s="182"/>
      <c r="N62" s="17"/>
      <c r="O62" s="16"/>
      <c r="P62" s="228"/>
      <c r="Q62" s="78"/>
      <c r="R62" s="78"/>
      <c r="S62" s="78"/>
      <c r="T62" s="78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</row>
    <row r="63" spans="1:181" s="104" customFormat="1" ht="18.75">
      <c r="A63" s="29"/>
      <c r="B63" s="25"/>
      <c r="C63" s="7" t="str">
        <f>"0370"</f>
        <v>0370</v>
      </c>
      <c r="D63" s="15" t="s">
        <v>11</v>
      </c>
      <c r="E63" s="13">
        <v>1000</v>
      </c>
      <c r="F63" s="13">
        <v>612</v>
      </c>
      <c r="G63" s="111">
        <f t="shared" si="9"/>
        <v>0.612</v>
      </c>
      <c r="H63" s="16">
        <v>1000</v>
      </c>
      <c r="I63" s="13">
        <v>612</v>
      </c>
      <c r="J63" s="112">
        <f t="shared" si="10"/>
        <v>0.612</v>
      </c>
      <c r="K63" s="17"/>
      <c r="L63" s="16"/>
      <c r="M63" s="182"/>
      <c r="N63" s="17"/>
      <c r="O63" s="16"/>
      <c r="P63" s="228"/>
      <c r="Q63" s="78"/>
      <c r="R63" s="78"/>
      <c r="S63" s="78"/>
      <c r="T63" s="78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</row>
    <row r="64" spans="1:181" s="104" customFormat="1" ht="18.75">
      <c r="A64" s="29"/>
      <c r="B64" s="25"/>
      <c r="C64" s="7" t="str">
        <f>"0430"</f>
        <v>0430</v>
      </c>
      <c r="D64" s="15" t="s">
        <v>31</v>
      </c>
      <c r="E64" s="13">
        <v>6000</v>
      </c>
      <c r="F64" s="13">
        <v>5926</v>
      </c>
      <c r="G64" s="111">
        <f t="shared" si="9"/>
        <v>0.9876666666666667</v>
      </c>
      <c r="H64" s="16">
        <v>6000</v>
      </c>
      <c r="I64" s="13">
        <v>5926</v>
      </c>
      <c r="J64" s="112">
        <f t="shared" si="10"/>
        <v>0.9876666666666667</v>
      </c>
      <c r="K64" s="17"/>
      <c r="L64" s="16"/>
      <c r="M64" s="182"/>
      <c r="N64" s="17"/>
      <c r="O64" s="16"/>
      <c r="P64" s="228"/>
      <c r="Q64" s="78"/>
      <c r="R64" s="78"/>
      <c r="S64" s="78"/>
      <c r="T64" s="78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</row>
    <row r="65" spans="1:181" s="104" customFormat="1" ht="18.75">
      <c r="A65" s="29"/>
      <c r="B65" s="25"/>
      <c r="C65" s="7" t="str">
        <f>"0500"</f>
        <v>0500</v>
      </c>
      <c r="D65" s="15" t="s">
        <v>29</v>
      </c>
      <c r="E65" s="13">
        <v>50000</v>
      </c>
      <c r="F65" s="13">
        <v>32825</v>
      </c>
      <c r="G65" s="111">
        <f t="shared" si="9"/>
        <v>0.6565</v>
      </c>
      <c r="H65" s="16">
        <v>50000</v>
      </c>
      <c r="I65" s="13">
        <v>32825</v>
      </c>
      <c r="J65" s="112">
        <f t="shared" si="10"/>
        <v>0.6565</v>
      </c>
      <c r="K65" s="17"/>
      <c r="L65" s="16"/>
      <c r="M65" s="182"/>
      <c r="N65" s="17"/>
      <c r="O65" s="16"/>
      <c r="P65" s="228"/>
      <c r="Q65" s="78"/>
      <c r="R65" s="78"/>
      <c r="S65" s="78"/>
      <c r="T65" s="78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</row>
    <row r="66" spans="1:181" s="104" customFormat="1" ht="37.5">
      <c r="A66" s="29"/>
      <c r="B66" s="25"/>
      <c r="C66" s="279" t="str">
        <f>"0910"</f>
        <v>0910</v>
      </c>
      <c r="D66" s="244" t="s">
        <v>141</v>
      </c>
      <c r="E66" s="13">
        <v>12000</v>
      </c>
      <c r="F66" s="13">
        <v>10217</v>
      </c>
      <c r="G66" s="111">
        <f t="shared" si="9"/>
        <v>0.8514166666666667</v>
      </c>
      <c r="H66" s="16">
        <v>12000</v>
      </c>
      <c r="I66" s="13">
        <v>10217</v>
      </c>
      <c r="J66" s="112">
        <f t="shared" si="10"/>
        <v>0.8514166666666667</v>
      </c>
      <c r="K66" s="17"/>
      <c r="L66" s="16"/>
      <c r="M66" s="182"/>
      <c r="N66" s="17"/>
      <c r="O66" s="16"/>
      <c r="P66" s="228"/>
      <c r="Q66" s="78"/>
      <c r="R66" s="78"/>
      <c r="S66" s="78"/>
      <c r="T66" s="78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</row>
    <row r="67" spans="1:181" s="78" customFormat="1" ht="37.5">
      <c r="A67" s="29"/>
      <c r="B67" s="281">
        <v>75618</v>
      </c>
      <c r="C67" s="31"/>
      <c r="D67" s="245" t="s">
        <v>144</v>
      </c>
      <c r="E67" s="33">
        <f>SUM(E68:E72)</f>
        <v>114200</v>
      </c>
      <c r="F67" s="33">
        <f>SUM(F68:F72)</f>
        <v>140180</v>
      </c>
      <c r="G67" s="120">
        <f aca="true" t="shared" si="11" ref="G67:G73">F67/E67</f>
        <v>1.2274956217162871</v>
      </c>
      <c r="H67" s="33">
        <f>SUM(H68:H72)</f>
        <v>114200</v>
      </c>
      <c r="I67" s="33">
        <f>SUM(I68:I72)</f>
        <v>140180</v>
      </c>
      <c r="J67" s="121">
        <f aca="true" t="shared" si="12" ref="J67:J73">I67/H67</f>
        <v>1.2274956217162871</v>
      </c>
      <c r="K67" s="41"/>
      <c r="L67" s="41"/>
      <c r="M67" s="65"/>
      <c r="N67" s="41"/>
      <c r="O67" s="41"/>
      <c r="P67" s="41"/>
      <c r="U67" s="104"/>
      <c r="V67" s="104"/>
      <c r="W67" s="104"/>
      <c r="X67" s="104"/>
      <c r="Y67" s="104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</row>
    <row r="68" spans="1:25" ht="18.75">
      <c r="A68" s="29"/>
      <c r="B68" s="25"/>
      <c r="C68" s="7" t="str">
        <f>"0410"</f>
        <v>0410</v>
      </c>
      <c r="D68" s="15" t="s">
        <v>12</v>
      </c>
      <c r="E68" s="13">
        <f>H68</f>
        <v>30000</v>
      </c>
      <c r="F68" s="13">
        <v>23860</v>
      </c>
      <c r="G68" s="111">
        <f t="shared" si="11"/>
        <v>0.7953333333333333</v>
      </c>
      <c r="H68" s="16">
        <v>30000</v>
      </c>
      <c r="I68" s="13">
        <v>23860</v>
      </c>
      <c r="J68" s="112">
        <f t="shared" si="12"/>
        <v>0.7953333333333333</v>
      </c>
      <c r="K68" s="17"/>
      <c r="L68" s="13"/>
      <c r="M68" s="112"/>
      <c r="N68" s="17"/>
      <c r="O68" s="13"/>
      <c r="P68" s="18"/>
      <c r="T68" s="78"/>
      <c r="U68" s="57"/>
      <c r="V68" s="57"/>
      <c r="W68" s="57"/>
      <c r="X68" s="57"/>
      <c r="Y68" s="57"/>
    </row>
    <row r="69" spans="1:25" ht="18.75">
      <c r="A69" s="29"/>
      <c r="B69" s="25"/>
      <c r="C69" s="7" t="str">
        <f>"0460"</f>
        <v>0460</v>
      </c>
      <c r="D69" s="15" t="s">
        <v>34</v>
      </c>
      <c r="E69" s="13">
        <v>7000</v>
      </c>
      <c r="F69" s="13">
        <v>26549</v>
      </c>
      <c r="G69" s="111">
        <f t="shared" si="11"/>
        <v>3.7927142857142857</v>
      </c>
      <c r="H69" s="16">
        <v>7000</v>
      </c>
      <c r="I69" s="13">
        <v>26549</v>
      </c>
      <c r="J69" s="112">
        <f t="shared" si="12"/>
        <v>3.7927142857142857</v>
      </c>
      <c r="K69" s="17"/>
      <c r="L69" s="13"/>
      <c r="M69" s="112"/>
      <c r="N69" s="17"/>
      <c r="O69" s="13"/>
      <c r="P69" s="18"/>
      <c r="Y69" s="57"/>
    </row>
    <row r="70" spans="1:25" ht="18.75">
      <c r="A70" s="29"/>
      <c r="B70" s="25"/>
      <c r="C70" s="7" t="str">
        <f>"0480"</f>
        <v>0480</v>
      </c>
      <c r="D70" s="15" t="s">
        <v>102</v>
      </c>
      <c r="E70" s="13">
        <v>70000</v>
      </c>
      <c r="F70" s="13">
        <v>75131</v>
      </c>
      <c r="G70" s="111">
        <f t="shared" si="11"/>
        <v>1.0733</v>
      </c>
      <c r="H70" s="16">
        <v>70000</v>
      </c>
      <c r="I70" s="13">
        <v>75131</v>
      </c>
      <c r="J70" s="112">
        <f t="shared" si="12"/>
        <v>1.0733</v>
      </c>
      <c r="K70" s="17"/>
      <c r="L70" s="13"/>
      <c r="M70" s="112"/>
      <c r="N70" s="17"/>
      <c r="O70" s="13"/>
      <c r="P70" s="18"/>
      <c r="T70" s="78"/>
      <c r="Y70" s="57"/>
    </row>
    <row r="71" spans="1:25" ht="18.75">
      <c r="A71" s="29"/>
      <c r="B71" s="25"/>
      <c r="C71" s="7" t="str">
        <f>"0690"</f>
        <v>0690</v>
      </c>
      <c r="D71" s="15" t="s">
        <v>21</v>
      </c>
      <c r="E71" s="13">
        <v>7000</v>
      </c>
      <c r="F71" s="13">
        <v>14640</v>
      </c>
      <c r="G71" s="111">
        <f>F71/E71</f>
        <v>2.0914285714285716</v>
      </c>
      <c r="H71" s="16">
        <v>7000</v>
      </c>
      <c r="I71" s="13">
        <v>14640</v>
      </c>
      <c r="J71" s="112">
        <f>I71/H71</f>
        <v>2.0914285714285716</v>
      </c>
      <c r="K71" s="17"/>
      <c r="L71" s="13"/>
      <c r="M71" s="112"/>
      <c r="N71" s="17"/>
      <c r="O71" s="13"/>
      <c r="P71" s="18"/>
      <c r="T71" s="78"/>
      <c r="Y71" s="57"/>
    </row>
    <row r="72" spans="1:25" ht="37.5">
      <c r="A72" s="29"/>
      <c r="B72" s="25"/>
      <c r="C72" s="279" t="str">
        <f>"0910"</f>
        <v>0910</v>
      </c>
      <c r="D72" s="244" t="s">
        <v>141</v>
      </c>
      <c r="E72" s="13">
        <v>200</v>
      </c>
      <c r="F72" s="13">
        <f>I72</f>
        <v>0</v>
      </c>
      <c r="G72" s="111">
        <f t="shared" si="11"/>
        <v>0</v>
      </c>
      <c r="H72" s="16">
        <v>200</v>
      </c>
      <c r="I72" s="13">
        <v>0</v>
      </c>
      <c r="J72" s="112">
        <f t="shared" si="12"/>
        <v>0</v>
      </c>
      <c r="K72" s="17"/>
      <c r="L72" s="13"/>
      <c r="M72" s="112"/>
      <c r="N72" s="17"/>
      <c r="O72" s="13"/>
      <c r="P72" s="18"/>
      <c r="T72" s="78"/>
      <c r="U72" s="104"/>
      <c r="V72" s="104"/>
      <c r="W72" s="104"/>
      <c r="X72" s="104"/>
      <c r="Y72" s="57"/>
    </row>
    <row r="73" spans="1:25" ht="37.5">
      <c r="A73" s="29"/>
      <c r="B73" s="281">
        <v>75621</v>
      </c>
      <c r="C73" s="31"/>
      <c r="D73" s="245" t="s">
        <v>145</v>
      </c>
      <c r="E73" s="33">
        <f>SUM(E74:E75)</f>
        <v>1181669</v>
      </c>
      <c r="F73" s="33">
        <f>SUM(F74:F75)</f>
        <v>1225135</v>
      </c>
      <c r="G73" s="120">
        <f t="shared" si="11"/>
        <v>1.0367835662947915</v>
      </c>
      <c r="H73" s="33">
        <f>SUM(H74:H75)</f>
        <v>1181669</v>
      </c>
      <c r="I73" s="33">
        <f>SUM(I74:I75)</f>
        <v>1225135</v>
      </c>
      <c r="J73" s="121">
        <f t="shared" si="12"/>
        <v>1.0367835662947915</v>
      </c>
      <c r="K73" s="41"/>
      <c r="L73" s="33"/>
      <c r="M73" s="132"/>
      <c r="N73" s="41"/>
      <c r="O73" s="33"/>
      <c r="P73" s="32"/>
      <c r="U73" s="57"/>
      <c r="V73" s="57"/>
      <c r="W73" s="57"/>
      <c r="X73" s="57"/>
      <c r="Y73" s="57"/>
    </row>
    <row r="74" spans="1:25" ht="18.75">
      <c r="A74" s="29"/>
      <c r="B74" s="25"/>
      <c r="C74" s="7" t="str">
        <f>"0010"</f>
        <v>0010</v>
      </c>
      <c r="D74" s="15" t="s">
        <v>27</v>
      </c>
      <c r="E74" s="13">
        <v>1156669</v>
      </c>
      <c r="F74" s="13">
        <v>1199412</v>
      </c>
      <c r="G74" s="111">
        <f aca="true" t="shared" si="13" ref="G74:G80">F74/E74</f>
        <v>1.0369535277594542</v>
      </c>
      <c r="H74" s="16">
        <v>1156669</v>
      </c>
      <c r="I74" s="13">
        <v>1199412</v>
      </c>
      <c r="J74" s="112">
        <f>I74/H74</f>
        <v>1.0369535277594542</v>
      </c>
      <c r="K74" s="17"/>
      <c r="L74" s="13"/>
      <c r="M74" s="133"/>
      <c r="N74" s="17"/>
      <c r="O74" s="13"/>
      <c r="P74" s="15"/>
      <c r="U74" s="57"/>
      <c r="V74" s="57"/>
      <c r="W74" s="57"/>
      <c r="X74" s="57"/>
      <c r="Y74" s="57"/>
    </row>
    <row r="75" spans="1:25" ht="19.5" thickBot="1">
      <c r="A75" s="29"/>
      <c r="B75" s="25"/>
      <c r="C75" s="7" t="str">
        <f>"0020"</f>
        <v>0020</v>
      </c>
      <c r="D75" s="15" t="s">
        <v>28</v>
      </c>
      <c r="E75" s="13">
        <v>25000</v>
      </c>
      <c r="F75" s="13">
        <v>25723</v>
      </c>
      <c r="G75" s="111">
        <f t="shared" si="13"/>
        <v>1.02892</v>
      </c>
      <c r="H75" s="16">
        <v>25000</v>
      </c>
      <c r="I75" s="13">
        <v>25723</v>
      </c>
      <c r="J75" s="112">
        <f>I75/H75</f>
        <v>1.02892</v>
      </c>
      <c r="K75" s="17"/>
      <c r="L75" s="13"/>
      <c r="M75" s="133"/>
      <c r="N75" s="17"/>
      <c r="O75" s="13"/>
      <c r="P75" s="15"/>
      <c r="U75" s="104"/>
      <c r="V75" s="104"/>
      <c r="W75" s="104"/>
      <c r="X75" s="104"/>
      <c r="Y75" s="57"/>
    </row>
    <row r="76" spans="1:25" ht="19.5" thickBot="1">
      <c r="A76" s="20">
        <v>758</v>
      </c>
      <c r="B76" s="20"/>
      <c r="C76" s="21"/>
      <c r="D76" s="20" t="s">
        <v>14</v>
      </c>
      <c r="E76" s="19">
        <f>E77+E79+E81+E83</f>
        <v>5093891</v>
      </c>
      <c r="F76" s="19">
        <f>F77+F79+F81+F83</f>
        <v>5093898</v>
      </c>
      <c r="G76" s="113">
        <f t="shared" si="13"/>
        <v>1.0000013741950897</v>
      </c>
      <c r="H76" s="19">
        <f>H77+H79+H81+H83</f>
        <v>5093891</v>
      </c>
      <c r="I76" s="19">
        <f>I77+I79+I81+F83</f>
        <v>5093898</v>
      </c>
      <c r="J76" s="114">
        <f>I76/H76</f>
        <v>1.0000013741950897</v>
      </c>
      <c r="K76" s="23"/>
      <c r="L76" s="19"/>
      <c r="M76" s="122"/>
      <c r="N76" s="23"/>
      <c r="O76" s="19"/>
      <c r="P76" s="123"/>
      <c r="U76" s="57"/>
      <c r="V76" s="57"/>
      <c r="W76" s="57"/>
      <c r="X76" s="57"/>
      <c r="Y76" s="57"/>
    </row>
    <row r="77" spans="1:25" ht="37.5">
      <c r="A77" s="25"/>
      <c r="B77" s="280">
        <v>75801</v>
      </c>
      <c r="C77" s="7"/>
      <c r="D77" s="61" t="s">
        <v>146</v>
      </c>
      <c r="E77" s="8">
        <f>E78</f>
        <v>3997794</v>
      </c>
      <c r="F77" s="8">
        <f>F78</f>
        <v>3997794</v>
      </c>
      <c r="G77" s="109">
        <f t="shared" si="13"/>
        <v>1</v>
      </c>
      <c r="H77" s="8">
        <f>H78</f>
        <v>3997794</v>
      </c>
      <c r="I77" s="8">
        <f>I78</f>
        <v>3997794</v>
      </c>
      <c r="J77" s="110">
        <f>I78/H78</f>
        <v>1</v>
      </c>
      <c r="K77" s="10"/>
      <c r="L77" s="8"/>
      <c r="M77" s="112"/>
      <c r="N77" s="10"/>
      <c r="O77" s="8"/>
      <c r="P77" s="18"/>
      <c r="T77" s="78"/>
      <c r="U77" s="57"/>
      <c r="V77" s="57"/>
      <c r="W77" s="57"/>
      <c r="X77" s="57"/>
      <c r="Y77" s="57"/>
    </row>
    <row r="78" spans="1:181" s="108" customFormat="1" ht="19.5" thickBot="1">
      <c r="A78" s="25"/>
      <c r="B78" s="25"/>
      <c r="C78" s="7">
        <v>2920</v>
      </c>
      <c r="D78" s="15" t="s">
        <v>147</v>
      </c>
      <c r="E78" s="13">
        <v>3997794</v>
      </c>
      <c r="F78" s="13">
        <v>3997794</v>
      </c>
      <c r="G78" s="111">
        <f t="shared" si="13"/>
        <v>1</v>
      </c>
      <c r="H78" s="16">
        <v>3997794</v>
      </c>
      <c r="I78" s="13">
        <v>3997794</v>
      </c>
      <c r="J78" s="112">
        <f>I78/H78</f>
        <v>1</v>
      </c>
      <c r="K78" s="10"/>
      <c r="L78" s="8"/>
      <c r="M78" s="112"/>
      <c r="N78" s="10"/>
      <c r="O78" s="8"/>
      <c r="P78" s="18"/>
      <c r="Q78" s="53"/>
      <c r="R78" s="53"/>
      <c r="S78" s="53"/>
      <c r="T78" s="53"/>
      <c r="U78" s="57"/>
      <c r="V78" s="57"/>
      <c r="W78" s="57"/>
      <c r="X78" s="57"/>
      <c r="Y78" s="57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</row>
    <row r="79" spans="1:24" ht="18.75">
      <c r="A79" s="29"/>
      <c r="B79" s="32">
        <v>75807</v>
      </c>
      <c r="C79" s="31"/>
      <c r="D79" s="32" t="s">
        <v>148</v>
      </c>
      <c r="E79" s="33">
        <f>E80</f>
        <v>946337</v>
      </c>
      <c r="F79" s="33">
        <f>F80</f>
        <v>946337</v>
      </c>
      <c r="G79" s="120">
        <f t="shared" si="13"/>
        <v>1</v>
      </c>
      <c r="H79" s="33">
        <f>H80</f>
        <v>946337</v>
      </c>
      <c r="I79" s="33">
        <f>I80</f>
        <v>946337</v>
      </c>
      <c r="J79" s="121">
        <f>I79/H79</f>
        <v>1</v>
      </c>
      <c r="K79" s="41"/>
      <c r="L79" s="33"/>
      <c r="M79" s="121"/>
      <c r="N79" s="41"/>
      <c r="O79" s="33"/>
      <c r="P79" s="35"/>
      <c r="U79" s="57"/>
      <c r="V79" s="57"/>
      <c r="W79" s="57"/>
      <c r="X79" s="57"/>
    </row>
    <row r="80" spans="1:24" ht="18.75">
      <c r="A80" s="29"/>
      <c r="B80" s="25"/>
      <c r="C80" s="7">
        <v>2920</v>
      </c>
      <c r="D80" s="15" t="s">
        <v>147</v>
      </c>
      <c r="E80" s="13">
        <v>946337</v>
      </c>
      <c r="F80" s="13">
        <v>946337</v>
      </c>
      <c r="G80" s="111">
        <f t="shared" si="13"/>
        <v>1</v>
      </c>
      <c r="H80" s="16">
        <v>946337</v>
      </c>
      <c r="I80" s="13">
        <v>946337</v>
      </c>
      <c r="J80" s="112">
        <f>I80/H80</f>
        <v>1</v>
      </c>
      <c r="K80" s="10"/>
      <c r="L80" s="8"/>
      <c r="M80" s="110"/>
      <c r="N80" s="10"/>
      <c r="O80" s="8"/>
      <c r="P80" s="40"/>
      <c r="U80" s="57"/>
      <c r="V80" s="57"/>
      <c r="W80" s="57"/>
      <c r="X80" s="57"/>
    </row>
    <row r="81" spans="1:16" ht="18.75">
      <c r="A81" s="29"/>
      <c r="B81" s="32">
        <v>75814</v>
      </c>
      <c r="C81" s="31"/>
      <c r="D81" s="32" t="s">
        <v>38</v>
      </c>
      <c r="E81" s="33">
        <f>SUM(E82:E82)</f>
        <v>0</v>
      </c>
      <c r="F81" s="33">
        <f>SUM(F82:F82)</f>
        <v>7</v>
      </c>
      <c r="G81" s="135"/>
      <c r="H81" s="33">
        <f>SUM(H82:H82)</f>
        <v>0</v>
      </c>
      <c r="I81" s="33">
        <f>SUM(I82:I82)</f>
        <v>7</v>
      </c>
      <c r="J81" s="121"/>
      <c r="K81" s="41"/>
      <c r="L81" s="33"/>
      <c r="M81" s="121"/>
      <c r="N81" s="41"/>
      <c r="O81" s="33"/>
      <c r="P81" s="35"/>
    </row>
    <row r="82" spans="1:16" ht="18.75">
      <c r="A82" s="29"/>
      <c r="B82" s="15"/>
      <c r="C82" s="7" t="str">
        <f>"0920"</f>
        <v>0920</v>
      </c>
      <c r="D82" s="15" t="s">
        <v>24</v>
      </c>
      <c r="E82" s="13">
        <f>H82</f>
        <v>0</v>
      </c>
      <c r="F82" s="13">
        <v>7</v>
      </c>
      <c r="G82" s="111"/>
      <c r="H82" s="16">
        <v>0</v>
      </c>
      <c r="I82" s="13">
        <v>7</v>
      </c>
      <c r="J82" s="112"/>
      <c r="K82" s="17"/>
      <c r="L82" s="13"/>
      <c r="M82" s="112"/>
      <c r="N82" s="17"/>
      <c r="O82" s="13"/>
      <c r="P82" s="18"/>
    </row>
    <row r="83" spans="1:16" ht="18.75">
      <c r="A83" s="29"/>
      <c r="B83" s="32">
        <v>75831</v>
      </c>
      <c r="C83" s="31"/>
      <c r="D83" s="32" t="s">
        <v>115</v>
      </c>
      <c r="E83" s="33">
        <f>SUM(E84:E84)</f>
        <v>149760</v>
      </c>
      <c r="F83" s="33">
        <f>SUM(F84:F84)</f>
        <v>149760</v>
      </c>
      <c r="G83" s="135"/>
      <c r="H83" s="33">
        <f>SUM(H84:H84)</f>
        <v>149760</v>
      </c>
      <c r="I83" s="33">
        <f>SUM(I84:I84)</f>
        <v>149760</v>
      </c>
      <c r="J83" s="121">
        <f>I83/H83</f>
        <v>1</v>
      </c>
      <c r="K83" s="41"/>
      <c r="L83" s="33"/>
      <c r="M83" s="121"/>
      <c r="N83" s="41"/>
      <c r="O83" s="33"/>
      <c r="P83" s="35"/>
    </row>
    <row r="84" spans="1:16" ht="19.5" thickBot="1">
      <c r="A84" s="29"/>
      <c r="B84" s="15"/>
      <c r="C84" s="7">
        <v>2920</v>
      </c>
      <c r="D84" s="15" t="s">
        <v>147</v>
      </c>
      <c r="E84" s="13">
        <v>149760</v>
      </c>
      <c r="F84" s="13">
        <v>149760</v>
      </c>
      <c r="G84" s="109">
        <f>F84/E84</f>
        <v>1</v>
      </c>
      <c r="H84" s="16">
        <v>149760</v>
      </c>
      <c r="I84" s="13">
        <v>149760</v>
      </c>
      <c r="J84" s="112">
        <f>I84/H84</f>
        <v>1</v>
      </c>
      <c r="K84" s="17"/>
      <c r="L84" s="13"/>
      <c r="M84" s="112"/>
      <c r="N84" s="17"/>
      <c r="O84" s="13"/>
      <c r="P84" s="18"/>
    </row>
    <row r="85" spans="1:16" ht="19.5" thickBot="1">
      <c r="A85" s="20">
        <v>801</v>
      </c>
      <c r="B85" s="20"/>
      <c r="C85" s="21"/>
      <c r="D85" s="20" t="s">
        <v>39</v>
      </c>
      <c r="E85" s="19">
        <f>E86+E90</f>
        <v>64284</v>
      </c>
      <c r="F85" s="19">
        <f>F86+F90</f>
        <v>58825</v>
      </c>
      <c r="G85" s="113">
        <f>F85/E85</f>
        <v>0.9150799576877605</v>
      </c>
      <c r="H85" s="19">
        <f>H86+H90</f>
        <v>64284</v>
      </c>
      <c r="I85" s="19">
        <f>I86+I90</f>
        <v>58825</v>
      </c>
      <c r="J85" s="114">
        <f>I85/H85</f>
        <v>0.9150799576877605</v>
      </c>
      <c r="K85" s="23"/>
      <c r="L85" s="19"/>
      <c r="M85" s="136"/>
      <c r="N85" s="23"/>
      <c r="O85" s="19"/>
      <c r="P85" s="24"/>
    </row>
    <row r="86" spans="1:16" ht="18.75">
      <c r="A86" s="29"/>
      <c r="B86" s="273">
        <v>80101</v>
      </c>
      <c r="C86" s="274"/>
      <c r="D86" s="25" t="s">
        <v>40</v>
      </c>
      <c r="E86" s="8">
        <f>SUM(E87:E89)</f>
        <v>63584</v>
      </c>
      <c r="F86" s="8">
        <f>SUM(F87:F89)</f>
        <v>58125</v>
      </c>
      <c r="G86" s="109">
        <f>F86/E86</f>
        <v>0.9141450679416205</v>
      </c>
      <c r="H86" s="8">
        <f>SUM(H87:H89)</f>
        <v>63584</v>
      </c>
      <c r="I86" s="8">
        <f>SUM(I87:I89)</f>
        <v>58125</v>
      </c>
      <c r="J86" s="110">
        <f>I86/H86</f>
        <v>0.9141450679416205</v>
      </c>
      <c r="K86" s="137"/>
      <c r="L86" s="8"/>
      <c r="M86" s="112"/>
      <c r="N86" s="10"/>
      <c r="O86" s="8"/>
      <c r="P86" s="40"/>
    </row>
    <row r="87" spans="1:16" ht="18.75">
      <c r="A87" s="29"/>
      <c r="B87" s="15"/>
      <c r="C87" s="7" t="str">
        <f>"0830"</f>
        <v>0830</v>
      </c>
      <c r="D87" s="15" t="s">
        <v>6</v>
      </c>
      <c r="E87" s="13"/>
      <c r="F87" s="13">
        <v>760</v>
      </c>
      <c r="G87" s="111"/>
      <c r="H87" s="16"/>
      <c r="I87" s="13">
        <v>760</v>
      </c>
      <c r="J87" s="112"/>
      <c r="K87" s="17"/>
      <c r="L87" s="13"/>
      <c r="M87" s="112"/>
      <c r="N87" s="17"/>
      <c r="O87" s="13"/>
      <c r="P87" s="18"/>
    </row>
    <row r="88" spans="1:181" s="104" customFormat="1" ht="37.5">
      <c r="A88" s="38"/>
      <c r="B88" s="25"/>
      <c r="C88" s="279">
        <v>2030</v>
      </c>
      <c r="D88" s="244" t="s">
        <v>121</v>
      </c>
      <c r="E88" s="13">
        <v>3184</v>
      </c>
      <c r="F88" s="13">
        <v>3184</v>
      </c>
      <c r="G88" s="111">
        <f aca="true" t="shared" si="14" ref="G88:G110">F88/E88</f>
        <v>1</v>
      </c>
      <c r="H88" s="16">
        <v>3184</v>
      </c>
      <c r="I88" s="13">
        <v>3184</v>
      </c>
      <c r="J88" s="112">
        <f>I88/H88</f>
        <v>1</v>
      </c>
      <c r="K88" s="17"/>
      <c r="L88" s="13"/>
      <c r="M88" s="112"/>
      <c r="N88" s="17"/>
      <c r="O88" s="13"/>
      <c r="P88" s="18"/>
      <c r="Q88" s="78"/>
      <c r="R88" s="78"/>
      <c r="S88" s="78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</row>
    <row r="89" spans="1:181" s="104" customFormat="1" ht="56.25">
      <c r="A89" s="38"/>
      <c r="B89" s="25"/>
      <c r="C89" s="279">
        <v>6330</v>
      </c>
      <c r="D89" s="244" t="s">
        <v>122</v>
      </c>
      <c r="E89" s="13">
        <v>60400</v>
      </c>
      <c r="F89" s="13">
        <v>54181</v>
      </c>
      <c r="G89" s="111">
        <f t="shared" si="14"/>
        <v>0.8970364238410596</v>
      </c>
      <c r="H89" s="16">
        <v>60400</v>
      </c>
      <c r="I89" s="13">
        <v>54181</v>
      </c>
      <c r="J89" s="112">
        <f>I89/H89</f>
        <v>0.8970364238410596</v>
      </c>
      <c r="K89" s="17"/>
      <c r="L89" s="13"/>
      <c r="M89" s="112"/>
      <c r="N89" s="17"/>
      <c r="O89" s="13"/>
      <c r="P89" s="18"/>
      <c r="Q89" s="78"/>
      <c r="R89" s="78"/>
      <c r="S89" s="78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</row>
    <row r="90" spans="1:16" ht="18.75">
      <c r="A90" s="29"/>
      <c r="B90" s="32">
        <v>80195</v>
      </c>
      <c r="C90" s="31"/>
      <c r="D90" s="32" t="s">
        <v>4</v>
      </c>
      <c r="E90" s="33">
        <f>SUM(E91:E91)</f>
        <v>700</v>
      </c>
      <c r="F90" s="33">
        <f>SUM(F91:F91)</f>
        <v>700</v>
      </c>
      <c r="G90" s="120">
        <f t="shared" si="14"/>
        <v>1</v>
      </c>
      <c r="H90" s="33">
        <f>SUM(H91:H91)</f>
        <v>700</v>
      </c>
      <c r="I90" s="33">
        <f>SUM(I91:I91)</f>
        <v>700</v>
      </c>
      <c r="J90" s="121">
        <f>I90/H90</f>
        <v>1</v>
      </c>
      <c r="K90" s="41"/>
      <c r="L90" s="33"/>
      <c r="M90" s="121"/>
      <c r="N90" s="41"/>
      <c r="O90" s="33"/>
      <c r="P90" s="35"/>
    </row>
    <row r="91" spans="1:181" s="126" customFormat="1" ht="38.25" thickBot="1">
      <c r="A91" s="29"/>
      <c r="B91" s="15"/>
      <c r="C91" s="279">
        <v>2030</v>
      </c>
      <c r="D91" s="244" t="s">
        <v>121</v>
      </c>
      <c r="E91" s="13">
        <v>700</v>
      </c>
      <c r="F91" s="13">
        <v>700</v>
      </c>
      <c r="G91" s="111">
        <f t="shared" si="14"/>
        <v>1</v>
      </c>
      <c r="H91" s="16">
        <v>700</v>
      </c>
      <c r="I91" s="13">
        <v>700</v>
      </c>
      <c r="J91" s="112">
        <f>I91/H91</f>
        <v>1</v>
      </c>
      <c r="K91" s="17"/>
      <c r="L91" s="13"/>
      <c r="M91" s="112"/>
      <c r="N91" s="17"/>
      <c r="O91" s="13"/>
      <c r="P91" s="18"/>
      <c r="Q91" s="53"/>
      <c r="R91" s="53"/>
      <c r="S91" s="53"/>
      <c r="T91" s="53"/>
      <c r="U91" s="53"/>
      <c r="V91" s="53"/>
      <c r="W91" s="53"/>
      <c r="X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</row>
    <row r="92" spans="1:181" s="104" customFormat="1" ht="19.5" thickBot="1">
      <c r="A92" s="20">
        <v>852</v>
      </c>
      <c r="B92" s="20"/>
      <c r="C92" s="21"/>
      <c r="D92" s="20" t="s">
        <v>103</v>
      </c>
      <c r="E92" s="19">
        <f>E93+E96+E98+E101+E104</f>
        <v>1635133</v>
      </c>
      <c r="F92" s="19">
        <f>F93+F96+F98+F101+F104</f>
        <v>1605900</v>
      </c>
      <c r="G92" s="113">
        <f t="shared" si="14"/>
        <v>0.9821219435972487</v>
      </c>
      <c r="H92" s="19">
        <f>H93+H96+H98+H101+H104</f>
        <v>319564</v>
      </c>
      <c r="I92" s="19">
        <f>I93+I96+I98+I101+I104</f>
        <v>318092</v>
      </c>
      <c r="J92" s="114">
        <f>I92/H92</f>
        <v>0.9953937239488804</v>
      </c>
      <c r="K92" s="23">
        <f>K93+K96+K98+K101+K104</f>
        <v>1315569</v>
      </c>
      <c r="L92" s="19">
        <f>L93+L96+L98+L101+L104</f>
        <v>1287808</v>
      </c>
      <c r="M92" s="114">
        <f aca="true" t="shared" si="15" ref="M92:M99">L92/K92</f>
        <v>0.9788981041663342</v>
      </c>
      <c r="N92" s="23"/>
      <c r="O92" s="37"/>
      <c r="P92" s="123"/>
      <c r="Q92" s="78"/>
      <c r="R92" s="78"/>
      <c r="S92" s="78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</row>
    <row r="93" spans="1:181" s="104" customFormat="1" ht="56.25">
      <c r="A93" s="38"/>
      <c r="B93" s="280">
        <v>85212</v>
      </c>
      <c r="C93" s="279"/>
      <c r="D93" s="61" t="s">
        <v>149</v>
      </c>
      <c r="E93" s="33">
        <f>E94+E95</f>
        <v>1264075</v>
      </c>
      <c r="F93" s="33">
        <f>F94+F95</f>
        <v>1236314</v>
      </c>
      <c r="G93" s="135">
        <f t="shared" si="14"/>
        <v>0.9780384866404288</v>
      </c>
      <c r="H93" s="33"/>
      <c r="I93" s="225"/>
      <c r="J93" s="138"/>
      <c r="K93" s="226">
        <f>K94+K95</f>
        <v>1264075</v>
      </c>
      <c r="L93" s="226">
        <f>L94+L95</f>
        <v>1236314</v>
      </c>
      <c r="M93" s="223">
        <f t="shared" si="15"/>
        <v>0.9780384866404288</v>
      </c>
      <c r="N93" s="226"/>
      <c r="O93" s="225"/>
      <c r="P93" s="139"/>
      <c r="Q93" s="78"/>
      <c r="R93" s="78"/>
      <c r="S93" s="78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</row>
    <row r="94" spans="1:181" s="104" customFormat="1" ht="72.75" customHeight="1">
      <c r="A94" s="38"/>
      <c r="B94" s="280"/>
      <c r="C94" s="279">
        <v>2010</v>
      </c>
      <c r="D94" s="244" t="s">
        <v>119</v>
      </c>
      <c r="E94" s="13">
        <v>1262675</v>
      </c>
      <c r="F94" s="13">
        <v>1234914</v>
      </c>
      <c r="G94" s="111">
        <f t="shared" si="14"/>
        <v>0.9780141366543251</v>
      </c>
      <c r="H94" s="16"/>
      <c r="I94" s="13"/>
      <c r="J94" s="112"/>
      <c r="K94" s="17">
        <v>1262675</v>
      </c>
      <c r="L94" s="13">
        <v>1234914</v>
      </c>
      <c r="M94" s="112">
        <f t="shared" si="15"/>
        <v>0.9780141366543251</v>
      </c>
      <c r="N94" s="17"/>
      <c r="O94" s="13"/>
      <c r="P94" s="18"/>
      <c r="Q94" s="78"/>
      <c r="R94" s="78"/>
      <c r="S94" s="78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</row>
    <row r="95" spans="1:181" s="104" customFormat="1" ht="75">
      <c r="A95" s="38"/>
      <c r="B95" s="280"/>
      <c r="C95" s="279">
        <v>6310</v>
      </c>
      <c r="D95" s="244" t="s">
        <v>123</v>
      </c>
      <c r="E95" s="13">
        <v>1400</v>
      </c>
      <c r="F95" s="13">
        <v>1400</v>
      </c>
      <c r="G95" s="111">
        <f t="shared" si="14"/>
        <v>1</v>
      </c>
      <c r="H95" s="16"/>
      <c r="I95" s="13"/>
      <c r="J95" s="112"/>
      <c r="K95" s="17">
        <v>1400</v>
      </c>
      <c r="L95" s="13">
        <v>1400</v>
      </c>
      <c r="M95" s="112">
        <f t="shared" si="15"/>
        <v>1</v>
      </c>
      <c r="N95" s="17"/>
      <c r="O95" s="13"/>
      <c r="P95" s="18"/>
      <c r="Q95" s="78"/>
      <c r="R95" s="78"/>
      <c r="S95" s="78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</row>
    <row r="96" spans="1:181" s="57" customFormat="1" ht="56.25">
      <c r="A96" s="38"/>
      <c r="B96" s="281">
        <v>85213</v>
      </c>
      <c r="C96" s="283"/>
      <c r="D96" s="245" t="s">
        <v>150</v>
      </c>
      <c r="E96" s="33">
        <f>E97</f>
        <v>9308</v>
      </c>
      <c r="F96" s="33">
        <f>F97</f>
        <v>9308</v>
      </c>
      <c r="G96" s="135">
        <f t="shared" si="14"/>
        <v>1</v>
      </c>
      <c r="H96" s="34"/>
      <c r="I96" s="33"/>
      <c r="J96" s="121"/>
      <c r="K96" s="41">
        <f>K97</f>
        <v>9308</v>
      </c>
      <c r="L96" s="41">
        <f>L97</f>
        <v>9308</v>
      </c>
      <c r="M96" s="223">
        <f t="shared" si="15"/>
        <v>1</v>
      </c>
      <c r="N96" s="41"/>
      <c r="O96" s="33"/>
      <c r="P96" s="35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</row>
    <row r="97" spans="1:181" s="57" customFormat="1" ht="73.5" customHeight="1">
      <c r="A97" s="38"/>
      <c r="B97" s="280"/>
      <c r="C97" s="279">
        <v>2010</v>
      </c>
      <c r="D97" s="244" t="s">
        <v>119</v>
      </c>
      <c r="E97" s="13">
        <v>9308</v>
      </c>
      <c r="F97" s="13">
        <v>9308</v>
      </c>
      <c r="G97" s="111">
        <f t="shared" si="14"/>
        <v>1</v>
      </c>
      <c r="H97" s="16"/>
      <c r="I97" s="13"/>
      <c r="J97" s="112"/>
      <c r="K97" s="17">
        <v>9308</v>
      </c>
      <c r="L97" s="13">
        <v>9308</v>
      </c>
      <c r="M97" s="112">
        <f t="shared" si="15"/>
        <v>1</v>
      </c>
      <c r="N97" s="17"/>
      <c r="O97" s="13"/>
      <c r="P97" s="18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</row>
    <row r="98" spans="1:181" s="57" customFormat="1" ht="37.5">
      <c r="A98" s="38"/>
      <c r="B98" s="281">
        <v>85214</v>
      </c>
      <c r="C98" s="283"/>
      <c r="D98" s="245" t="s">
        <v>151</v>
      </c>
      <c r="E98" s="33">
        <f>SUM(E99:E100)</f>
        <v>189126</v>
      </c>
      <c r="F98" s="33">
        <f>SUM(F99:F100)</f>
        <v>189126</v>
      </c>
      <c r="G98" s="135">
        <f t="shared" si="14"/>
        <v>1</v>
      </c>
      <c r="H98" s="33">
        <f>SUM(H99:H100)</f>
        <v>146940</v>
      </c>
      <c r="I98" s="33">
        <f>SUM(I99:I100)</f>
        <v>146940</v>
      </c>
      <c r="J98" s="140">
        <f>I98/H98</f>
        <v>1</v>
      </c>
      <c r="K98" s="226">
        <f>K99</f>
        <v>42186</v>
      </c>
      <c r="L98" s="226">
        <f>L99</f>
        <v>42186</v>
      </c>
      <c r="M98" s="223">
        <f t="shared" si="15"/>
        <v>1</v>
      </c>
      <c r="N98" s="226"/>
      <c r="O98" s="225"/>
      <c r="P98" s="139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</row>
    <row r="99" spans="1:181" s="57" customFormat="1" ht="76.5" customHeight="1">
      <c r="A99" s="38"/>
      <c r="B99" s="280"/>
      <c r="C99" s="279">
        <v>2010</v>
      </c>
      <c r="D99" s="244" t="s">
        <v>119</v>
      </c>
      <c r="E99" s="13">
        <v>42186</v>
      </c>
      <c r="F99" s="13">
        <v>42186</v>
      </c>
      <c r="G99" s="111">
        <f t="shared" si="14"/>
        <v>1</v>
      </c>
      <c r="H99" s="16"/>
      <c r="I99" s="13"/>
      <c r="J99" s="112"/>
      <c r="K99" s="17">
        <v>42186</v>
      </c>
      <c r="L99" s="13">
        <v>42186</v>
      </c>
      <c r="M99" s="112">
        <f t="shared" si="15"/>
        <v>1</v>
      </c>
      <c r="N99" s="17"/>
      <c r="O99" s="13"/>
      <c r="P99" s="18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</row>
    <row r="100" spans="1:181" s="57" customFormat="1" ht="37.5">
      <c r="A100" s="38"/>
      <c r="B100" s="280"/>
      <c r="C100" s="279">
        <v>2030</v>
      </c>
      <c r="D100" s="244" t="s">
        <v>121</v>
      </c>
      <c r="E100" s="13">
        <v>146940</v>
      </c>
      <c r="F100" s="13">
        <v>146940</v>
      </c>
      <c r="G100" s="111">
        <f t="shared" si="14"/>
        <v>1</v>
      </c>
      <c r="H100" s="16">
        <v>146940</v>
      </c>
      <c r="I100" s="13">
        <v>146940</v>
      </c>
      <c r="J100" s="112">
        <f aca="true" t="shared" si="16" ref="J100:J106">I100/H100</f>
        <v>1</v>
      </c>
      <c r="K100" s="17"/>
      <c r="L100" s="13"/>
      <c r="M100" s="112"/>
      <c r="N100" s="17"/>
      <c r="O100" s="13"/>
      <c r="P100" s="18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</row>
    <row r="101" spans="1:181" s="104" customFormat="1" ht="18.75">
      <c r="A101" s="38"/>
      <c r="B101" s="32">
        <v>85219</v>
      </c>
      <c r="C101" s="31"/>
      <c r="D101" s="32" t="s">
        <v>32</v>
      </c>
      <c r="E101" s="33">
        <f>SUM(E102:E103)</f>
        <v>108624</v>
      </c>
      <c r="F101" s="33">
        <f>SUM(F102:F103)</f>
        <v>107152</v>
      </c>
      <c r="G101" s="120">
        <f t="shared" si="14"/>
        <v>0.9864486669612609</v>
      </c>
      <c r="H101" s="33">
        <f>SUM(H102:H103)</f>
        <v>108624</v>
      </c>
      <c r="I101" s="33">
        <f>SUM(I102:I103)</f>
        <v>107152</v>
      </c>
      <c r="J101" s="140">
        <f t="shared" si="16"/>
        <v>0.9864486669612609</v>
      </c>
      <c r="K101" s="34"/>
      <c r="L101" s="33"/>
      <c r="M101" s="121"/>
      <c r="N101" s="41"/>
      <c r="O101" s="33"/>
      <c r="P101" s="35"/>
      <c r="Q101" s="78"/>
      <c r="R101" s="78"/>
      <c r="S101" s="78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</row>
    <row r="102" spans="1:181" s="104" customFormat="1" ht="18.75">
      <c r="A102" s="38"/>
      <c r="B102" s="25"/>
      <c r="C102" s="7" t="str">
        <f>"0830"</f>
        <v>0830</v>
      </c>
      <c r="D102" s="15" t="s">
        <v>6</v>
      </c>
      <c r="E102" s="13">
        <v>4500</v>
      </c>
      <c r="F102" s="13">
        <v>3028</v>
      </c>
      <c r="G102" s="111">
        <f t="shared" si="14"/>
        <v>0.6728888888888889</v>
      </c>
      <c r="H102" s="16">
        <v>4500</v>
      </c>
      <c r="I102" s="13">
        <v>3028</v>
      </c>
      <c r="J102" s="112">
        <f t="shared" si="16"/>
        <v>0.6728888888888889</v>
      </c>
      <c r="K102" s="17"/>
      <c r="L102" s="13"/>
      <c r="M102" s="112"/>
      <c r="N102" s="17"/>
      <c r="O102" s="13"/>
      <c r="P102" s="18"/>
      <c r="Q102" s="78"/>
      <c r="R102" s="78"/>
      <c r="S102" s="78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</row>
    <row r="103" spans="1:181" s="57" customFormat="1" ht="37.5">
      <c r="A103" s="38"/>
      <c r="B103" s="25"/>
      <c r="C103" s="279">
        <v>2030</v>
      </c>
      <c r="D103" s="244" t="s">
        <v>121</v>
      </c>
      <c r="E103" s="13">
        <v>104124</v>
      </c>
      <c r="F103" s="13">
        <v>104124</v>
      </c>
      <c r="G103" s="111">
        <f t="shared" si="14"/>
        <v>1</v>
      </c>
      <c r="H103" s="16">
        <v>104124</v>
      </c>
      <c r="I103" s="13">
        <v>104124</v>
      </c>
      <c r="J103" s="112">
        <f t="shared" si="16"/>
        <v>1</v>
      </c>
      <c r="K103" s="17"/>
      <c r="L103" s="13"/>
      <c r="M103" s="112"/>
      <c r="N103" s="17"/>
      <c r="O103" s="13"/>
      <c r="P103" s="18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</row>
    <row r="104" spans="1:181" s="57" customFormat="1" ht="18.75">
      <c r="A104" s="38"/>
      <c r="B104" s="32">
        <v>85295</v>
      </c>
      <c r="C104" s="283"/>
      <c r="D104" s="32" t="s">
        <v>4</v>
      </c>
      <c r="E104" s="33">
        <f>SUM(E105:E105)</f>
        <v>64000</v>
      </c>
      <c r="F104" s="33">
        <f>SUM(F105:F105)</f>
        <v>64000</v>
      </c>
      <c r="G104" s="120">
        <f t="shared" si="14"/>
        <v>1</v>
      </c>
      <c r="H104" s="33">
        <f>SUM(H105:H105)</f>
        <v>64000</v>
      </c>
      <c r="I104" s="33">
        <f>SUM(I105:I105)</f>
        <v>64000</v>
      </c>
      <c r="J104" s="140">
        <f t="shared" si="16"/>
        <v>1</v>
      </c>
      <c r="K104" s="34"/>
      <c r="L104" s="33"/>
      <c r="M104" s="121"/>
      <c r="N104" s="41"/>
      <c r="O104" s="33"/>
      <c r="P104" s="35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</row>
    <row r="105" spans="1:181" s="57" customFormat="1" ht="38.25" thickBot="1">
      <c r="A105" s="38"/>
      <c r="B105" s="25"/>
      <c r="C105" s="279">
        <v>2030</v>
      </c>
      <c r="D105" s="244" t="s">
        <v>121</v>
      </c>
      <c r="E105" s="13">
        <v>64000</v>
      </c>
      <c r="F105" s="13">
        <v>64000</v>
      </c>
      <c r="G105" s="111">
        <f t="shared" si="14"/>
        <v>1</v>
      </c>
      <c r="H105" s="16">
        <v>64000</v>
      </c>
      <c r="I105" s="13">
        <v>64000</v>
      </c>
      <c r="J105" s="112">
        <f t="shared" si="16"/>
        <v>1</v>
      </c>
      <c r="K105" s="17"/>
      <c r="L105" s="13"/>
      <c r="M105" s="112"/>
      <c r="N105" s="17"/>
      <c r="O105" s="13"/>
      <c r="P105" s="18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</row>
    <row r="106" spans="1:16" ht="18.75" customHeight="1" thickBot="1">
      <c r="A106" s="20">
        <v>854</v>
      </c>
      <c r="B106" s="20"/>
      <c r="C106" s="21"/>
      <c r="D106" s="20" t="s">
        <v>43</v>
      </c>
      <c r="E106" s="19">
        <f>E107</f>
        <v>152573</v>
      </c>
      <c r="F106" s="19">
        <f>F107</f>
        <v>150886</v>
      </c>
      <c r="G106" s="113">
        <f t="shared" si="14"/>
        <v>0.9889429977781128</v>
      </c>
      <c r="H106" s="19">
        <f>H107</f>
        <v>152573</v>
      </c>
      <c r="I106" s="19">
        <f>I107</f>
        <v>150886</v>
      </c>
      <c r="J106" s="114">
        <f t="shared" si="16"/>
        <v>0.9889429977781128</v>
      </c>
      <c r="K106" s="23"/>
      <c r="L106" s="19"/>
      <c r="M106" s="114"/>
      <c r="N106" s="23"/>
      <c r="O106" s="19"/>
      <c r="P106" s="24"/>
    </row>
    <row r="107" spans="1:16" ht="18.75" customHeight="1">
      <c r="A107" s="38"/>
      <c r="B107" s="25">
        <v>85415</v>
      </c>
      <c r="C107" s="7"/>
      <c r="D107" s="25" t="s">
        <v>85</v>
      </c>
      <c r="E107" s="8">
        <f>SUM(E108:E110)</f>
        <v>152573</v>
      </c>
      <c r="F107" s="8">
        <f>SUM(F108:F110)</f>
        <v>150886</v>
      </c>
      <c r="G107" s="109">
        <f t="shared" si="14"/>
        <v>0.9889429977781128</v>
      </c>
      <c r="H107" s="8">
        <f>SUM(H108:H110)</f>
        <v>152573</v>
      </c>
      <c r="I107" s="8">
        <f>SUM(I108:I110)</f>
        <v>150886</v>
      </c>
      <c r="J107" s="110">
        <f>I108/H108</f>
        <v>1</v>
      </c>
      <c r="K107" s="10"/>
      <c r="L107" s="8"/>
      <c r="M107" s="110"/>
      <c r="N107" s="10"/>
      <c r="O107" s="8"/>
      <c r="P107" s="40"/>
    </row>
    <row r="108" spans="1:16" ht="37.5" customHeight="1">
      <c r="A108" s="38"/>
      <c r="B108" s="25"/>
      <c r="C108" s="279">
        <v>2030</v>
      </c>
      <c r="D108" s="244" t="s">
        <v>121</v>
      </c>
      <c r="E108" s="13">
        <v>102677</v>
      </c>
      <c r="F108" s="13">
        <v>102677</v>
      </c>
      <c r="G108" s="111">
        <f t="shared" si="14"/>
        <v>1</v>
      </c>
      <c r="H108" s="16">
        <v>102677</v>
      </c>
      <c r="I108" s="13">
        <v>102677</v>
      </c>
      <c r="J108" s="112">
        <f>I108/H108</f>
        <v>1</v>
      </c>
      <c r="K108" s="17"/>
      <c r="L108" s="13"/>
      <c r="M108" s="112"/>
      <c r="N108" s="17"/>
      <c r="O108" s="13"/>
      <c r="P108" s="18"/>
    </row>
    <row r="109" spans="1:16" ht="54" customHeight="1">
      <c r="A109" s="38"/>
      <c r="B109" s="38"/>
      <c r="C109" s="279">
        <v>2338</v>
      </c>
      <c r="D109" s="244" t="s">
        <v>152</v>
      </c>
      <c r="E109" s="13">
        <v>33954</v>
      </c>
      <c r="F109" s="13">
        <v>32806</v>
      </c>
      <c r="G109" s="111">
        <f t="shared" si="14"/>
        <v>0.966189550568416</v>
      </c>
      <c r="H109" s="16">
        <v>33954</v>
      </c>
      <c r="I109" s="13">
        <v>32806</v>
      </c>
      <c r="J109" s="112">
        <f>I109/H109</f>
        <v>0.966189550568416</v>
      </c>
      <c r="K109" s="17"/>
      <c r="L109" s="13"/>
      <c r="M109" s="112"/>
      <c r="N109" s="17"/>
      <c r="O109" s="13"/>
      <c r="P109" s="18"/>
    </row>
    <row r="110" spans="1:16" ht="54.75" customHeight="1" thickBot="1">
      <c r="A110" s="38"/>
      <c r="B110" s="38"/>
      <c r="C110" s="279">
        <v>2339</v>
      </c>
      <c r="D110" s="244" t="s">
        <v>152</v>
      </c>
      <c r="E110" s="13">
        <v>15942</v>
      </c>
      <c r="F110" s="13">
        <v>15403</v>
      </c>
      <c r="G110" s="111">
        <f t="shared" si="14"/>
        <v>0.966189938527161</v>
      </c>
      <c r="H110" s="16">
        <v>15942</v>
      </c>
      <c r="I110" s="13">
        <v>15403</v>
      </c>
      <c r="J110" s="112">
        <f>I110/H110</f>
        <v>0.966189938527161</v>
      </c>
      <c r="K110" s="17"/>
      <c r="L110" s="13"/>
      <c r="M110" s="112"/>
      <c r="N110" s="17"/>
      <c r="O110" s="13"/>
      <c r="P110" s="18"/>
    </row>
    <row r="111" spans="1:16" ht="18.75" customHeight="1" thickBot="1">
      <c r="A111" s="20">
        <v>900</v>
      </c>
      <c r="B111" s="20"/>
      <c r="C111" s="21"/>
      <c r="D111" s="20" t="s">
        <v>124</v>
      </c>
      <c r="E111" s="19">
        <f>E112+E114</f>
        <v>506724</v>
      </c>
      <c r="F111" s="19">
        <f>F112+F114</f>
        <v>506724</v>
      </c>
      <c r="G111" s="113">
        <f aca="true" t="shared" si="17" ref="G111:G119">F111/E111</f>
        <v>1</v>
      </c>
      <c r="H111" s="19">
        <f>H112+H114</f>
        <v>506724</v>
      </c>
      <c r="I111" s="19">
        <f>I112+I114</f>
        <v>506724</v>
      </c>
      <c r="J111" s="114">
        <f>I111/H111</f>
        <v>1</v>
      </c>
      <c r="K111" s="23"/>
      <c r="L111" s="19"/>
      <c r="M111" s="114"/>
      <c r="N111" s="23"/>
      <c r="O111" s="19"/>
      <c r="P111" s="24"/>
    </row>
    <row r="112" spans="1:16" ht="18.75" customHeight="1">
      <c r="A112" s="38"/>
      <c r="B112" s="25">
        <v>90001</v>
      </c>
      <c r="C112" s="7"/>
      <c r="D112" s="25" t="s">
        <v>80</v>
      </c>
      <c r="E112" s="8">
        <f>E113</f>
        <v>346724</v>
      </c>
      <c r="F112" s="8">
        <f>F113</f>
        <v>346724</v>
      </c>
      <c r="G112" s="109">
        <f t="shared" si="17"/>
        <v>1</v>
      </c>
      <c r="H112" s="9">
        <f>H113</f>
        <v>346724</v>
      </c>
      <c r="I112" s="8">
        <f>I113</f>
        <v>346724</v>
      </c>
      <c r="J112" s="257">
        <f>I113/H113</f>
        <v>1</v>
      </c>
      <c r="K112" s="16"/>
      <c r="L112" s="47"/>
      <c r="M112" s="134"/>
      <c r="N112" s="141"/>
      <c r="O112" s="47"/>
      <c r="P112" s="48"/>
    </row>
    <row r="113" spans="1:16" ht="78.75" customHeight="1">
      <c r="A113" s="38"/>
      <c r="B113" s="38"/>
      <c r="C113" s="279">
        <v>6260</v>
      </c>
      <c r="D113" s="244" t="s">
        <v>125</v>
      </c>
      <c r="E113" s="13">
        <v>346724</v>
      </c>
      <c r="F113" s="13">
        <v>346724</v>
      </c>
      <c r="G113" s="111">
        <f t="shared" si="17"/>
        <v>1</v>
      </c>
      <c r="H113" s="16">
        <v>346724</v>
      </c>
      <c r="I113" s="13">
        <v>346724</v>
      </c>
      <c r="J113" s="248">
        <f>I113/H113</f>
        <v>1</v>
      </c>
      <c r="K113" s="16"/>
      <c r="L113" s="47"/>
      <c r="M113" s="134"/>
      <c r="N113" s="141"/>
      <c r="O113" s="47"/>
      <c r="P113" s="48"/>
    </row>
    <row r="114" spans="1:16" ht="18.75" customHeight="1">
      <c r="A114" s="38"/>
      <c r="B114" s="32">
        <v>90013</v>
      </c>
      <c r="C114" s="283"/>
      <c r="D114" s="32" t="s">
        <v>75</v>
      </c>
      <c r="E114" s="33">
        <f>E115</f>
        <v>160000</v>
      </c>
      <c r="F114" s="33">
        <f>F115</f>
        <v>160000</v>
      </c>
      <c r="G114" s="120">
        <f t="shared" si="17"/>
        <v>1</v>
      </c>
      <c r="H114" s="34">
        <f>H115</f>
        <v>160000</v>
      </c>
      <c r="I114" s="33">
        <f>I115</f>
        <v>160000</v>
      </c>
      <c r="J114" s="140">
        <f>I114/H114</f>
        <v>1</v>
      </c>
      <c r="K114" s="227"/>
      <c r="L114" s="253"/>
      <c r="M114" s="254"/>
      <c r="N114" s="255"/>
      <c r="O114" s="253"/>
      <c r="P114" s="256"/>
    </row>
    <row r="115" spans="1:16" ht="78.75" customHeight="1" thickBot="1">
      <c r="A115" s="38"/>
      <c r="B115" s="38"/>
      <c r="C115" s="284">
        <v>6610</v>
      </c>
      <c r="D115" s="244" t="s">
        <v>126</v>
      </c>
      <c r="E115" s="13">
        <v>160000</v>
      </c>
      <c r="F115" s="13">
        <v>160000</v>
      </c>
      <c r="G115" s="111">
        <f t="shared" si="17"/>
        <v>1</v>
      </c>
      <c r="H115" s="16">
        <v>160000</v>
      </c>
      <c r="I115" s="13">
        <v>160000</v>
      </c>
      <c r="J115" s="248">
        <f>I115/H115</f>
        <v>1</v>
      </c>
      <c r="K115" s="16"/>
      <c r="L115" s="47"/>
      <c r="M115" s="134"/>
      <c r="N115" s="141"/>
      <c r="O115" s="47"/>
      <c r="P115" s="48"/>
    </row>
    <row r="116" spans="1:16" ht="18.75" customHeight="1" thickBot="1">
      <c r="A116" s="20">
        <v>921</v>
      </c>
      <c r="B116" s="20"/>
      <c r="C116" s="258"/>
      <c r="D116" s="20" t="s">
        <v>84</v>
      </c>
      <c r="E116" s="19">
        <f>E117</f>
        <v>5920</v>
      </c>
      <c r="F116" s="19">
        <f>F117</f>
        <v>5920</v>
      </c>
      <c r="G116" s="113">
        <f t="shared" si="17"/>
        <v>1</v>
      </c>
      <c r="H116" s="259"/>
      <c r="I116" s="37"/>
      <c r="J116" s="260"/>
      <c r="K116" s="261"/>
      <c r="L116" s="37"/>
      <c r="M116" s="122"/>
      <c r="N116" s="23">
        <f>N117</f>
        <v>5920</v>
      </c>
      <c r="O116" s="19">
        <f>O117</f>
        <v>5920</v>
      </c>
      <c r="P116" s="243">
        <f>O116/N116</f>
        <v>1</v>
      </c>
    </row>
    <row r="117" spans="1:16" ht="18.75" customHeight="1">
      <c r="A117" s="38"/>
      <c r="B117" s="25">
        <v>92116</v>
      </c>
      <c r="C117" s="7"/>
      <c r="D117" s="25" t="s">
        <v>77</v>
      </c>
      <c r="E117" s="8">
        <f>E118</f>
        <v>5920</v>
      </c>
      <c r="F117" s="8">
        <f>F118</f>
        <v>5920</v>
      </c>
      <c r="G117" s="109">
        <f t="shared" si="17"/>
        <v>1</v>
      </c>
      <c r="H117" s="88"/>
      <c r="I117" s="47"/>
      <c r="J117" s="251"/>
      <c r="K117" s="16"/>
      <c r="L117" s="47"/>
      <c r="M117" s="134"/>
      <c r="N117" s="10">
        <f>N118</f>
        <v>5920</v>
      </c>
      <c r="O117" s="8">
        <f>O118</f>
        <v>5920</v>
      </c>
      <c r="P117" s="12">
        <f>O117/N117</f>
        <v>1</v>
      </c>
    </row>
    <row r="118" spans="1:16" ht="68.25" customHeight="1" thickBot="1">
      <c r="A118" s="38"/>
      <c r="B118" s="15"/>
      <c r="C118" s="279">
        <v>2020</v>
      </c>
      <c r="D118" s="244" t="s">
        <v>127</v>
      </c>
      <c r="E118" s="13">
        <v>5920</v>
      </c>
      <c r="F118" s="13">
        <v>5920</v>
      </c>
      <c r="G118" s="111">
        <f t="shared" si="17"/>
        <v>1</v>
      </c>
      <c r="H118" s="16"/>
      <c r="I118" s="13"/>
      <c r="J118" s="252"/>
      <c r="K118" s="16"/>
      <c r="L118" s="47"/>
      <c r="M118" s="134"/>
      <c r="N118" s="17">
        <v>5920</v>
      </c>
      <c r="O118" s="13">
        <v>5920</v>
      </c>
      <c r="P118" s="18">
        <f>O118/N118</f>
        <v>1</v>
      </c>
    </row>
    <row r="119" spans="1:16" ht="18.75" customHeight="1" thickBot="1" thickTop="1">
      <c r="A119" s="46"/>
      <c r="B119" s="46"/>
      <c r="C119" s="49"/>
      <c r="D119" s="46" t="s">
        <v>15</v>
      </c>
      <c r="E119" s="50">
        <f>E4+E7+E12+E20+E25+E36+E43+E46+E76+E85+E92+E106+E111+E116</f>
        <v>11708516</v>
      </c>
      <c r="F119" s="50">
        <f>F4+F7+F12+F20+F25+F36+F43+F46+F76+F85+F92+F106+F111+F116</f>
        <v>11105455</v>
      </c>
      <c r="G119" s="145">
        <f t="shared" si="17"/>
        <v>0.9484938142459728</v>
      </c>
      <c r="H119" s="50">
        <f>+H4+H7+H12+H20+H25+H36+H43+H46+H76+H85+H92+H106+H111</f>
        <v>10262166</v>
      </c>
      <c r="I119" s="50">
        <f>I4+I7+I12+I20+I25+I36+I43+I46+I76+I85+I92+I106+I111</f>
        <v>9686866</v>
      </c>
      <c r="J119" s="146">
        <f>I119/H119</f>
        <v>0.9439397101937349</v>
      </c>
      <c r="K119" s="89">
        <f>+K4+K7+K12+K20+K25+K36+K43+K46+K76+K85+K92+K106</f>
        <v>1429630</v>
      </c>
      <c r="L119" s="50">
        <f>+L4+L7+L12+L20+L25+L36+L43+L46+L76+L85+L92+L106</f>
        <v>1401869</v>
      </c>
      <c r="M119" s="146">
        <f>L119/K119</f>
        <v>0.9805816889684743</v>
      </c>
      <c r="N119" s="229">
        <f>N4+N7+N12+N20+N25+N36+N43+N46+N76+N85+N92+N106+N116</f>
        <v>16720</v>
      </c>
      <c r="O119" s="50">
        <f>O4+O7+O12+O20+O25+O36+O43+O46+O76+O85+O92+O106+O116</f>
        <v>16720</v>
      </c>
      <c r="P119" s="119">
        <f>O119/N119</f>
        <v>1</v>
      </c>
    </row>
    <row r="120" spans="1:24" ht="18.75" customHeight="1" thickTop="1">
      <c r="A120" s="27"/>
      <c r="B120" s="51"/>
      <c r="C120" s="52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T120" s="142"/>
      <c r="U120" s="142"/>
      <c r="V120" s="142"/>
      <c r="W120" s="142"/>
      <c r="X120" s="142"/>
    </row>
    <row r="121" spans="1:16" s="142" customFormat="1" ht="18">
      <c r="A121" s="53"/>
      <c r="B121" s="54"/>
      <c r="C121" s="55"/>
      <c r="D121" s="53"/>
      <c r="E121" s="79">
        <f>H119+K119+N119</f>
        <v>11708516</v>
      </c>
      <c r="F121" s="79">
        <f>I119+L119+O119</f>
        <v>11105455</v>
      </c>
      <c r="G121" s="53"/>
      <c r="H121" s="53"/>
      <c r="I121" s="53"/>
      <c r="J121" s="53"/>
      <c r="K121" s="79"/>
      <c r="L121" s="79"/>
      <c r="M121" s="53"/>
      <c r="N121" s="53"/>
      <c r="O121" s="53"/>
      <c r="P121" s="53"/>
    </row>
    <row r="122" spans="1:24" s="142" customFormat="1" ht="18">
      <c r="A122" s="53"/>
      <c r="B122" s="54"/>
      <c r="C122" s="55"/>
      <c r="D122" s="53"/>
      <c r="E122" s="53"/>
      <c r="F122" s="79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U122" s="53"/>
      <c r="V122" s="53"/>
      <c r="W122" s="53"/>
      <c r="X122" s="53"/>
    </row>
    <row r="123" spans="5:12" ht="18.75" customHeight="1">
      <c r="E123" s="79"/>
      <c r="F123" s="79"/>
      <c r="K123" s="79"/>
      <c r="L123" s="79"/>
    </row>
    <row r="124" ht="18.75" customHeight="1"/>
    <row r="125" ht="18.75" customHeight="1"/>
    <row r="126" ht="18.75" customHeight="1"/>
    <row r="127" ht="18.75" customHeight="1"/>
    <row r="128" spans="1:16" ht="18.75" customHeight="1">
      <c r="A128" s="27"/>
      <c r="B128" s="51"/>
      <c r="C128" s="52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ht="18.75" customHeight="1">
      <c r="A129" s="27"/>
      <c r="B129" s="51"/>
      <c r="C129" s="52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ht="18.75" customHeight="1">
      <c r="A130" s="27"/>
      <c r="B130" s="51"/>
      <c r="C130" s="52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ht="18.75" customHeight="1">
      <c r="A131" s="27"/>
      <c r="B131" s="51"/>
      <c r="C131" s="52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ht="18.75" customHeight="1">
      <c r="A132" s="27"/>
      <c r="B132" s="51"/>
      <c r="C132" s="52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8.75">
      <c r="A133" s="27"/>
      <c r="B133" s="51"/>
      <c r="C133" s="52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18.75">
      <c r="A134" s="27"/>
      <c r="B134" s="51"/>
      <c r="C134" s="52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ht="18.75">
      <c r="A135" s="27"/>
      <c r="B135" s="51"/>
      <c r="C135" s="52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ht="18.75">
      <c r="A136" s="27"/>
      <c r="B136" s="51"/>
      <c r="C136" s="52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ht="18.75">
      <c r="A137" s="27"/>
      <c r="B137" s="51"/>
      <c r="C137" s="52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ht="18.75">
      <c r="A138" s="27"/>
      <c r="B138" s="51"/>
      <c r="C138" s="52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 ht="18.75">
      <c r="A139" s="27"/>
      <c r="B139" s="51"/>
      <c r="C139" s="52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 ht="18.75">
      <c r="A140" s="27"/>
      <c r="B140" s="51"/>
      <c r="C140" s="52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 ht="18.75">
      <c r="A141" s="27"/>
      <c r="B141" s="51"/>
      <c r="C141" s="52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6" ht="18.75">
      <c r="A142" s="27"/>
      <c r="B142" s="51"/>
      <c r="C142" s="52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ht="18.75">
      <c r="A143" s="27"/>
      <c r="B143" s="51"/>
      <c r="C143" s="52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 ht="18.75">
      <c r="A144" s="27"/>
      <c r="B144" s="51"/>
      <c r="C144" s="52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ht="18.75">
      <c r="A145" s="27"/>
      <c r="B145" s="51"/>
      <c r="C145" s="52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ht="18.75">
      <c r="A146" s="27"/>
      <c r="B146" s="51"/>
      <c r="C146" s="52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1:16" ht="18.75">
      <c r="A147" s="27"/>
      <c r="B147" s="51"/>
      <c r="C147" s="52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 ht="18.75">
      <c r="A148" s="27"/>
      <c r="B148" s="51"/>
      <c r="C148" s="52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ht="18.75">
      <c r="A149" s="27"/>
      <c r="B149" s="51"/>
      <c r="C149" s="52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1:16" ht="18.75">
      <c r="A150" s="27"/>
      <c r="B150" s="51"/>
      <c r="C150" s="52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ht="18.75">
      <c r="A151" s="27"/>
      <c r="B151" s="51"/>
      <c r="C151" s="52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ht="18.75">
      <c r="A152" s="27"/>
      <c r="B152" s="51"/>
      <c r="C152" s="52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 ht="18.75">
      <c r="A153" s="27"/>
      <c r="B153" s="51"/>
      <c r="C153" s="52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 ht="18.75">
      <c r="A154" s="27"/>
      <c r="B154" s="51"/>
      <c r="C154" s="52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</sheetData>
  <mergeCells count="5">
    <mergeCell ref="N1:P1"/>
    <mergeCell ref="A1:A2"/>
    <mergeCell ref="B1:B2"/>
    <mergeCell ref="C1:C2"/>
    <mergeCell ref="D1:D2"/>
  </mergeCells>
  <printOptions/>
  <pageMargins left="0.7874015748031497" right="0.7086614173228347" top="0.7874015748031497" bottom="0.7086614173228347" header="0.5118110236220472" footer="0.5118110236220472"/>
  <pageSetup fitToHeight="0" fitToWidth="1" horizontalDpi="600" verticalDpi="600" orientation="landscape" paperSize="9" scale="53" r:id="rId2"/>
  <headerFooter alignWithMargins="0">
    <oddHeader>&amp;C&amp;"Times New Roman,Normalny\Plan i wykonanie dochodów budżetu Gminy Golczewo za 2005 r. wg klasyfikacji budżetowej (w zł)&amp;R&amp;"Times New Roman,Normalny\Załącznik nr 1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06"/>
  <sheetViews>
    <sheetView tabSelected="1" view="pageBreakPreview" zoomScale="60" zoomScaleNormal="75" workbookViewId="0" topLeftCell="A334">
      <selection activeCell="H346" sqref="H346"/>
    </sheetView>
  </sheetViews>
  <sheetFormatPr defaultColWidth="9.140625" defaultRowHeight="12.75"/>
  <cols>
    <col min="1" max="1" width="5.57421875" style="27" customWidth="1"/>
    <col min="2" max="2" width="8.28125" style="27" customWidth="1"/>
    <col min="3" max="3" width="7.140625" style="27" customWidth="1"/>
    <col min="4" max="4" width="61.8515625" style="27" customWidth="1"/>
    <col min="5" max="5" width="18.00390625" style="27" customWidth="1"/>
    <col min="6" max="6" width="18.140625" style="27" customWidth="1"/>
    <col min="7" max="7" width="9.7109375" style="27" customWidth="1"/>
    <col min="8" max="8" width="16.8515625" style="27" customWidth="1"/>
    <col min="9" max="9" width="16.7109375" style="27" customWidth="1"/>
    <col min="10" max="10" width="9.7109375" style="27" customWidth="1"/>
    <col min="11" max="12" width="16.7109375" style="27" customWidth="1"/>
    <col min="13" max="13" width="9.7109375" style="27" customWidth="1"/>
    <col min="14" max="15" width="16.7109375" style="27" customWidth="1"/>
    <col min="16" max="16" width="9.7109375" style="27" customWidth="1"/>
    <col min="17" max="19" width="9.140625" style="27" customWidth="1"/>
    <col min="20" max="20" width="56.421875" style="27" customWidth="1"/>
    <col min="21" max="21" width="17.7109375" style="27" customWidth="1"/>
    <col min="22" max="22" width="11.57421875" style="27" bestFit="1" customWidth="1"/>
    <col min="23" max="23" width="16.57421875" style="27" customWidth="1"/>
    <col min="24" max="24" width="9.8515625" style="27" customWidth="1"/>
    <col min="25" max="25" width="16.7109375" style="27" customWidth="1"/>
    <col min="26" max="26" width="9.8515625" style="27" customWidth="1"/>
    <col min="27" max="27" width="16.7109375" style="27" customWidth="1"/>
    <col min="28" max="28" width="9.7109375" style="27" customWidth="1"/>
    <col min="29" max="16384" width="9.140625" style="27" customWidth="1"/>
  </cols>
  <sheetData>
    <row r="1" spans="1:176" s="56" customFormat="1" ht="28.5" customHeight="1" thickBot="1" thickTop="1">
      <c r="A1" s="292" t="s">
        <v>0</v>
      </c>
      <c r="B1" s="292" t="s">
        <v>1</v>
      </c>
      <c r="C1" s="292" t="s">
        <v>2</v>
      </c>
      <c r="D1" s="292" t="s">
        <v>3</v>
      </c>
      <c r="E1" s="308" t="s">
        <v>49</v>
      </c>
      <c r="F1" s="290"/>
      <c r="G1" s="309"/>
      <c r="H1" s="310" t="s">
        <v>88</v>
      </c>
      <c r="I1" s="290"/>
      <c r="J1" s="311"/>
      <c r="K1" s="289" t="s">
        <v>89</v>
      </c>
      <c r="L1" s="290"/>
      <c r="M1" s="311"/>
      <c r="N1" s="289" t="s">
        <v>93</v>
      </c>
      <c r="O1" s="290"/>
      <c r="P1" s="291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</row>
    <row r="2" spans="1:176" s="156" customFormat="1" ht="51.75" customHeight="1" thickBot="1">
      <c r="A2" s="312"/>
      <c r="B2" s="312"/>
      <c r="C2" s="312"/>
      <c r="D2" s="312"/>
      <c r="E2" s="147" t="s">
        <v>91</v>
      </c>
      <c r="F2" s="147" t="s">
        <v>92</v>
      </c>
      <c r="G2" s="148" t="s">
        <v>87</v>
      </c>
      <c r="H2" s="149" t="s">
        <v>86</v>
      </c>
      <c r="I2" s="147" t="s">
        <v>83</v>
      </c>
      <c r="J2" s="150" t="s">
        <v>87</v>
      </c>
      <c r="K2" s="151" t="s">
        <v>86</v>
      </c>
      <c r="L2" s="152" t="s">
        <v>83</v>
      </c>
      <c r="M2" s="153" t="s">
        <v>87</v>
      </c>
      <c r="N2" s="154" t="s">
        <v>86</v>
      </c>
      <c r="O2" s="86" t="s">
        <v>94</v>
      </c>
      <c r="P2" s="86" t="s">
        <v>87</v>
      </c>
      <c r="Q2" s="45"/>
      <c r="R2" s="26"/>
      <c r="S2" s="155"/>
      <c r="T2" s="155"/>
      <c r="U2" s="155"/>
      <c r="V2" s="155"/>
      <c r="W2" s="155"/>
      <c r="X2" s="155"/>
      <c r="Y2" s="155"/>
      <c r="Z2" s="155"/>
      <c r="AA2" s="26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</row>
    <row r="3" spans="1:177" s="26" customFormat="1" ht="21.75" customHeight="1" thickBot="1" thickTop="1">
      <c r="A3" s="157">
        <v>1</v>
      </c>
      <c r="B3" s="157">
        <v>2</v>
      </c>
      <c r="C3" s="157">
        <v>3</v>
      </c>
      <c r="D3" s="157">
        <v>4</v>
      </c>
      <c r="E3" s="2">
        <v>5</v>
      </c>
      <c r="F3" s="2">
        <v>6</v>
      </c>
      <c r="G3" s="158">
        <v>7</v>
      </c>
      <c r="H3" s="159">
        <v>8</v>
      </c>
      <c r="I3" s="2">
        <v>9</v>
      </c>
      <c r="J3" s="160">
        <v>10</v>
      </c>
      <c r="K3" s="161">
        <v>11</v>
      </c>
      <c r="L3" s="3">
        <v>12</v>
      </c>
      <c r="M3" s="158">
        <v>13</v>
      </c>
      <c r="N3" s="162">
        <v>14</v>
      </c>
      <c r="O3" s="1">
        <v>15</v>
      </c>
      <c r="P3" s="1">
        <v>16</v>
      </c>
      <c r="Q3" s="45"/>
      <c r="S3" s="300" t="s">
        <v>48</v>
      </c>
      <c r="T3" s="302" t="s">
        <v>3</v>
      </c>
      <c r="U3" s="304" t="s">
        <v>95</v>
      </c>
      <c r="V3" s="305"/>
      <c r="W3" s="306" t="s">
        <v>98</v>
      </c>
      <c r="X3" s="307"/>
      <c r="Y3" s="297" t="s">
        <v>96</v>
      </c>
      <c r="Z3" s="298"/>
      <c r="AA3" s="299" t="s">
        <v>97</v>
      </c>
      <c r="AB3" s="292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</row>
    <row r="4" spans="1:28" ht="20.25" thickBot="1" thickTop="1">
      <c r="A4" s="4" t="str">
        <f>"010"</f>
        <v>010</v>
      </c>
      <c r="B4" s="36"/>
      <c r="C4" s="36"/>
      <c r="D4" s="36" t="s">
        <v>20</v>
      </c>
      <c r="E4" s="4">
        <f>E5</f>
        <v>10600</v>
      </c>
      <c r="F4" s="5">
        <f>F5</f>
        <v>7596</v>
      </c>
      <c r="G4" s="163">
        <f aca="true" t="shared" si="0" ref="G4:G10">F4/E4</f>
        <v>0.7166037735849057</v>
      </c>
      <c r="H4" s="5">
        <f>H5</f>
        <v>10600</v>
      </c>
      <c r="I4" s="4">
        <f>I5</f>
        <v>7596</v>
      </c>
      <c r="J4" s="130">
        <f>I4/H4</f>
        <v>0.7166037735849057</v>
      </c>
      <c r="K4" s="169"/>
      <c r="L4" s="66"/>
      <c r="M4" s="170"/>
      <c r="N4" s="169"/>
      <c r="O4" s="66"/>
      <c r="P4" s="171"/>
      <c r="S4" s="301"/>
      <c r="T4" s="303"/>
      <c r="U4" s="164" t="s">
        <v>81</v>
      </c>
      <c r="V4" s="165" t="s">
        <v>87</v>
      </c>
      <c r="W4" s="64" t="s">
        <v>81</v>
      </c>
      <c r="X4" s="166" t="s">
        <v>87</v>
      </c>
      <c r="Y4" s="167" t="s">
        <v>81</v>
      </c>
      <c r="Z4" s="3" t="s">
        <v>87</v>
      </c>
      <c r="AA4" s="3" t="s">
        <v>81</v>
      </c>
      <c r="AB4" s="3" t="s">
        <v>87</v>
      </c>
    </row>
    <row r="5" spans="1:28" ht="19.5" thickTop="1">
      <c r="A5" s="6"/>
      <c r="B5" s="25" t="str">
        <f>"01030"</f>
        <v>01030</v>
      </c>
      <c r="C5" s="25"/>
      <c r="D5" s="25" t="s">
        <v>44</v>
      </c>
      <c r="E5" s="8">
        <f>E6</f>
        <v>10600</v>
      </c>
      <c r="F5" s="9">
        <f>F6</f>
        <v>7596</v>
      </c>
      <c r="G5" s="168">
        <f t="shared" si="0"/>
        <v>0.7166037735849057</v>
      </c>
      <c r="H5" s="9">
        <f>H6</f>
        <v>10600</v>
      </c>
      <c r="I5" s="8">
        <f>I6</f>
        <v>7596</v>
      </c>
      <c r="J5" s="172">
        <f>I5/H5</f>
        <v>0.7166037735849057</v>
      </c>
      <c r="K5" s="62"/>
      <c r="L5" s="8"/>
      <c r="M5" s="173"/>
      <c r="N5" s="62"/>
      <c r="O5" s="8"/>
      <c r="P5" s="40"/>
      <c r="S5" s="174" t="str">
        <f>A4</f>
        <v>010</v>
      </c>
      <c r="T5" s="175" t="str">
        <f>D4</f>
        <v>Rolnictwo i łowiectwo</v>
      </c>
      <c r="U5" s="176">
        <f>F4</f>
        <v>7596</v>
      </c>
      <c r="V5" s="177">
        <f>U5/E4</f>
        <v>0.7166037735849057</v>
      </c>
      <c r="W5" s="178">
        <f>I4</f>
        <v>7596</v>
      </c>
      <c r="X5" s="179">
        <f>W5/H4</f>
        <v>0.7166037735849057</v>
      </c>
      <c r="Y5" s="43">
        <f>L4</f>
        <v>0</v>
      </c>
      <c r="Z5" s="180" t="e">
        <f>Y5/#REF!</f>
        <v>#REF!</v>
      </c>
      <c r="AA5" s="43">
        <f>O4</f>
        <v>0</v>
      </c>
      <c r="AB5" s="181" t="e">
        <f>AA5/#REF!</f>
        <v>#REF!</v>
      </c>
    </row>
    <row r="6" spans="1:28" ht="38.25" thickBot="1">
      <c r="A6" s="6"/>
      <c r="B6" s="25"/>
      <c r="C6" s="280">
        <v>2850</v>
      </c>
      <c r="D6" s="244" t="s">
        <v>153</v>
      </c>
      <c r="E6" s="13">
        <v>10600</v>
      </c>
      <c r="F6" s="16">
        <v>7596</v>
      </c>
      <c r="G6" s="144">
        <f t="shared" si="0"/>
        <v>0.7166037735849057</v>
      </c>
      <c r="H6" s="16">
        <v>10600</v>
      </c>
      <c r="I6" s="13">
        <v>7596</v>
      </c>
      <c r="J6" s="182">
        <f>I6/H6</f>
        <v>0.7166037735849057</v>
      </c>
      <c r="K6" s="63"/>
      <c r="L6" s="13"/>
      <c r="M6" s="183"/>
      <c r="N6" s="63"/>
      <c r="O6" s="13"/>
      <c r="P6" s="18"/>
      <c r="S6" s="184">
        <f>A7</f>
        <v>600</v>
      </c>
      <c r="T6" s="83" t="str">
        <f>D7</f>
        <v>Transport i łączność</v>
      </c>
      <c r="U6" s="185">
        <f>F7</f>
        <v>231309</v>
      </c>
      <c r="V6" s="186">
        <f>U6/E7</f>
        <v>0.9736497607011015</v>
      </c>
      <c r="W6" s="187">
        <f>I7</f>
        <v>222309</v>
      </c>
      <c r="X6" s="188">
        <f>W6/H7</f>
        <v>0.9726122090047207</v>
      </c>
      <c r="Y6" s="187">
        <f>L7</f>
        <v>0</v>
      </c>
      <c r="Z6" s="188" t="e">
        <f>Y6/#REF!</f>
        <v>#REF!</v>
      </c>
      <c r="AA6" s="187">
        <f>O7</f>
        <v>9000</v>
      </c>
      <c r="AB6" s="189">
        <f>$AA6/N7</f>
        <v>1</v>
      </c>
    </row>
    <row r="7" spans="1:28" ht="19.5" thickBot="1">
      <c r="A7" s="19">
        <v>600</v>
      </c>
      <c r="B7" s="20"/>
      <c r="C7" s="20"/>
      <c r="D7" s="20" t="s">
        <v>22</v>
      </c>
      <c r="E7" s="19">
        <f>E8+E11</f>
        <v>237569</v>
      </c>
      <c r="F7" s="19">
        <f>F8+F11</f>
        <v>231309</v>
      </c>
      <c r="G7" s="129">
        <f t="shared" si="0"/>
        <v>0.9736497607011015</v>
      </c>
      <c r="H7" s="22">
        <f>H8+H11</f>
        <v>228569</v>
      </c>
      <c r="I7" s="19">
        <f>I8+I11</f>
        <v>222309</v>
      </c>
      <c r="J7" s="130">
        <f>I7/H7</f>
        <v>0.9726122090047207</v>
      </c>
      <c r="K7" s="68"/>
      <c r="L7" s="19"/>
      <c r="M7" s="266"/>
      <c r="N7" s="22">
        <f>N8+N11</f>
        <v>9000</v>
      </c>
      <c r="O7" s="19">
        <f>O8+O11</f>
        <v>9000</v>
      </c>
      <c r="P7" s="130">
        <f>O7/N7</f>
        <v>1</v>
      </c>
      <c r="S7" s="184">
        <f>A20</f>
        <v>700</v>
      </c>
      <c r="T7" s="83" t="str">
        <f>D20</f>
        <v>Gospodarka mieszkaniowa</v>
      </c>
      <c r="U7" s="185">
        <f>F20</f>
        <v>244737</v>
      </c>
      <c r="V7" s="186">
        <f>U7/E20</f>
        <v>0.9358824339207048</v>
      </c>
      <c r="W7" s="187">
        <f>I20</f>
        <v>244737</v>
      </c>
      <c r="X7" s="188">
        <f>W7/H20</f>
        <v>0.9358824339207048</v>
      </c>
      <c r="Y7" s="187">
        <f>L20</f>
        <v>0</v>
      </c>
      <c r="Z7" s="188" t="e">
        <f>Y7/#REF!</f>
        <v>#REF!</v>
      </c>
      <c r="AA7" s="187">
        <f>O20</f>
        <v>0</v>
      </c>
      <c r="AB7" s="189" t="e">
        <f>AA7/#REF!</f>
        <v>#REF!</v>
      </c>
    </row>
    <row r="8" spans="1:28" ht="18.75">
      <c r="A8" s="8"/>
      <c r="B8" s="25">
        <v>60014</v>
      </c>
      <c r="C8" s="25"/>
      <c r="D8" s="25" t="s">
        <v>18</v>
      </c>
      <c r="E8" s="8">
        <f>SUM(E9:E10)</f>
        <v>9000</v>
      </c>
      <c r="F8" s="8">
        <f>SUM(F9:F10)</f>
        <v>9000</v>
      </c>
      <c r="G8" s="168">
        <f t="shared" si="0"/>
        <v>1</v>
      </c>
      <c r="H8" s="8"/>
      <c r="I8" s="8"/>
      <c r="J8" s="194"/>
      <c r="K8" s="69"/>
      <c r="L8" s="70"/>
      <c r="M8" s="263"/>
      <c r="N8" s="9">
        <f>SUM(N9:N10)</f>
        <v>9000</v>
      </c>
      <c r="O8" s="8">
        <f>SUM(O9:O10)</f>
        <v>9000</v>
      </c>
      <c r="P8" s="12">
        <f>O8/N8</f>
        <v>1</v>
      </c>
      <c r="S8" s="184">
        <f>A39</f>
        <v>710</v>
      </c>
      <c r="T8" s="83" t="str">
        <f>D39</f>
        <v>Działalność usługowa</v>
      </c>
      <c r="U8" s="185">
        <f>F39</f>
        <v>72417</v>
      </c>
      <c r="V8" s="186">
        <f>U8/E39</f>
        <v>0.9404805194805195</v>
      </c>
      <c r="W8" s="187">
        <f>I39</f>
        <v>70617</v>
      </c>
      <c r="X8" s="188">
        <f>W8/H39</f>
        <v>0.9390558510638298</v>
      </c>
      <c r="Y8" s="187">
        <f>L39</f>
        <v>0</v>
      </c>
      <c r="Z8" s="188" t="e">
        <f>Y8/#REF!</f>
        <v>#REF!</v>
      </c>
      <c r="AA8" s="187">
        <f>O39</f>
        <v>1800</v>
      </c>
      <c r="AB8" s="189">
        <f>AA8/N39</f>
        <v>1</v>
      </c>
    </row>
    <row r="9" spans="1:28" ht="37.5">
      <c r="A9" s="8"/>
      <c r="B9" s="25"/>
      <c r="C9" s="25">
        <v>4270</v>
      </c>
      <c r="D9" s="15" t="s">
        <v>46</v>
      </c>
      <c r="E9" s="13">
        <v>6095</v>
      </c>
      <c r="F9" s="16">
        <v>6095</v>
      </c>
      <c r="G9" s="144">
        <f t="shared" si="0"/>
        <v>1</v>
      </c>
      <c r="H9" s="16"/>
      <c r="I9" s="13"/>
      <c r="J9" s="182"/>
      <c r="K9" s="69"/>
      <c r="L9" s="70"/>
      <c r="M9" s="264"/>
      <c r="N9" s="16">
        <v>6095</v>
      </c>
      <c r="O9" s="13">
        <v>6095</v>
      </c>
      <c r="P9" s="18">
        <f>O9/N9</f>
        <v>1</v>
      </c>
      <c r="S9" s="184">
        <f>A121</f>
        <v>754</v>
      </c>
      <c r="T9" s="288" t="str">
        <f>D121</f>
        <v>Bezpieczeństwo publiczne i ochrona przeciwpożarowa</v>
      </c>
      <c r="U9" s="185">
        <f>F121</f>
        <v>115000</v>
      </c>
      <c r="V9" s="186">
        <f>U9/E121</f>
        <v>0.9745762711864406</v>
      </c>
      <c r="W9" s="187">
        <f>I121</f>
        <v>115000</v>
      </c>
      <c r="X9" s="188">
        <f>W9/H121</f>
        <v>0.9745762711864406</v>
      </c>
      <c r="Y9" s="187">
        <f>L121</f>
        <v>0</v>
      </c>
      <c r="Z9" s="188" t="e">
        <f>Y9/#REF!</f>
        <v>#REF!</v>
      </c>
      <c r="AA9" s="187">
        <f>O121</f>
        <v>0</v>
      </c>
      <c r="AB9" s="189" t="e">
        <f>AA9/#REF!</f>
        <v>#REF!</v>
      </c>
    </row>
    <row r="10" spans="1:28" ht="18.75">
      <c r="A10" s="8"/>
      <c r="B10" s="25"/>
      <c r="C10" s="25">
        <v>4300</v>
      </c>
      <c r="D10" s="15" t="s">
        <v>47</v>
      </c>
      <c r="E10" s="16">
        <v>2905</v>
      </c>
      <c r="F10" s="16">
        <v>2905</v>
      </c>
      <c r="G10" s="144">
        <f t="shared" si="0"/>
        <v>1</v>
      </c>
      <c r="H10" s="16"/>
      <c r="I10" s="16"/>
      <c r="J10" s="182"/>
      <c r="K10" s="69"/>
      <c r="L10" s="70"/>
      <c r="M10" s="265"/>
      <c r="N10" s="16">
        <v>2905</v>
      </c>
      <c r="O10" s="16">
        <v>2905</v>
      </c>
      <c r="P10" s="262">
        <f>O10/N10</f>
        <v>1</v>
      </c>
      <c r="S10" s="200"/>
      <c r="T10" s="232"/>
      <c r="U10" s="201"/>
      <c r="V10" s="233"/>
      <c r="W10" s="202"/>
      <c r="X10" s="203"/>
      <c r="Y10" s="202"/>
      <c r="Z10" s="203"/>
      <c r="AA10" s="202"/>
      <c r="AB10" s="204"/>
    </row>
    <row r="11" spans="1:28" ht="75">
      <c r="A11" s="8"/>
      <c r="B11" s="32">
        <v>60016</v>
      </c>
      <c r="C11" s="32"/>
      <c r="D11" s="32" t="s">
        <v>35</v>
      </c>
      <c r="E11" s="34">
        <f>SUM(E12:E15)</f>
        <v>228569</v>
      </c>
      <c r="F11" s="34">
        <f>SUM(F12:F15)</f>
        <v>222309</v>
      </c>
      <c r="G11" s="143">
        <f aca="true" t="shared" si="1" ref="G11:G18">F11/E11</f>
        <v>0.9726122090047207</v>
      </c>
      <c r="H11" s="34">
        <f>SUM(H12:H15)</f>
        <v>228569</v>
      </c>
      <c r="I11" s="34">
        <f>SUM(I12:I15)</f>
        <v>222309</v>
      </c>
      <c r="J11" s="121">
        <f aca="true" t="shared" si="2" ref="J11:J18">I11/H11</f>
        <v>0.9726122090047207</v>
      </c>
      <c r="K11" s="196"/>
      <c r="L11" s="197"/>
      <c r="M11" s="198"/>
      <c r="N11" s="196"/>
      <c r="O11" s="197"/>
      <c r="P11" s="199"/>
      <c r="S11" s="200">
        <f>A137</f>
        <v>756</v>
      </c>
      <c r="T11" s="287" t="str">
        <f>D137</f>
        <v>Dochody od osób prawnych, od osób fizycznych i od od innych jednostek nieposiadających osobowości prawnej oraz wydatki związane z ich poborem</v>
      </c>
      <c r="U11" s="201">
        <f>F137</f>
        <v>29957</v>
      </c>
      <c r="V11" s="233">
        <f>U11/E137</f>
        <v>0.9985666666666667</v>
      </c>
      <c r="W11" s="202">
        <f>I137</f>
        <v>29957</v>
      </c>
      <c r="X11" s="203">
        <f>W11/H137</f>
        <v>0.9985666666666667</v>
      </c>
      <c r="Y11" s="202">
        <f>L137</f>
        <v>0</v>
      </c>
      <c r="Z11" s="203" t="e">
        <f>Y11/#REF!</f>
        <v>#REF!</v>
      </c>
      <c r="AA11" s="202">
        <f>O137</f>
        <v>0</v>
      </c>
      <c r="AB11" s="204" t="e">
        <f>AA11/#REF!</f>
        <v>#REF!</v>
      </c>
    </row>
    <row r="12" spans="1:28" ht="18.75">
      <c r="A12" s="8"/>
      <c r="B12" s="25"/>
      <c r="C12" s="25">
        <v>4210</v>
      </c>
      <c r="D12" s="15" t="s">
        <v>45</v>
      </c>
      <c r="E12" s="13">
        <v>41880</v>
      </c>
      <c r="F12" s="16">
        <v>41872</v>
      </c>
      <c r="G12" s="144">
        <f t="shared" si="1"/>
        <v>0.9998089780324737</v>
      </c>
      <c r="H12" s="16">
        <v>41880</v>
      </c>
      <c r="I12" s="13">
        <v>41872</v>
      </c>
      <c r="J12" s="182">
        <f t="shared" si="2"/>
        <v>0.9998089780324737</v>
      </c>
      <c r="K12" s="69"/>
      <c r="L12" s="70"/>
      <c r="M12" s="191"/>
      <c r="N12" s="69"/>
      <c r="O12" s="70"/>
      <c r="P12" s="44"/>
      <c r="S12" s="234"/>
      <c r="T12" s="42" t="e">
        <f>#REF!</f>
        <v>#REF!</v>
      </c>
      <c r="U12" s="235"/>
      <c r="V12" s="236"/>
      <c r="W12" s="43"/>
      <c r="X12" s="180"/>
      <c r="Y12" s="43"/>
      <c r="Z12" s="180"/>
      <c r="AA12" s="43"/>
      <c r="AB12" s="181"/>
    </row>
    <row r="13" spans="1:28" ht="18.75">
      <c r="A13" s="8"/>
      <c r="B13" s="25"/>
      <c r="C13" s="25">
        <v>4270</v>
      </c>
      <c r="D13" s="15" t="s">
        <v>46</v>
      </c>
      <c r="E13" s="13">
        <v>16029</v>
      </c>
      <c r="F13" s="16">
        <v>16029</v>
      </c>
      <c r="G13" s="144">
        <f t="shared" si="1"/>
        <v>1</v>
      </c>
      <c r="H13" s="16">
        <v>16029</v>
      </c>
      <c r="I13" s="13">
        <v>16029</v>
      </c>
      <c r="J13" s="182">
        <f t="shared" si="2"/>
        <v>1</v>
      </c>
      <c r="K13" s="69"/>
      <c r="L13" s="70"/>
      <c r="M13" s="191"/>
      <c r="N13" s="69"/>
      <c r="O13" s="70"/>
      <c r="P13" s="44"/>
      <c r="S13" s="184">
        <f>A142</f>
        <v>757</v>
      </c>
      <c r="T13" s="83" t="str">
        <f>D142</f>
        <v>Obsługa długu publicznego</v>
      </c>
      <c r="U13" s="185">
        <f>F142</f>
        <v>108521</v>
      </c>
      <c r="V13" s="186">
        <f>U13/E142</f>
        <v>0.9865545454545455</v>
      </c>
      <c r="W13" s="187">
        <f>I142</f>
        <v>108521</v>
      </c>
      <c r="X13" s="188">
        <f>W13/H142</f>
        <v>0.9865545454545455</v>
      </c>
      <c r="Y13" s="187">
        <f>L142</f>
        <v>0</v>
      </c>
      <c r="Z13" s="188" t="e">
        <f>Y13/#REF!</f>
        <v>#REF!</v>
      </c>
      <c r="AA13" s="187">
        <f>O142</f>
        <v>0</v>
      </c>
      <c r="AB13" s="189" t="e">
        <f>AA13/#REF!</f>
        <v>#REF!</v>
      </c>
    </row>
    <row r="14" spans="1:28" ht="18.75">
      <c r="A14" s="8"/>
      <c r="B14" s="25"/>
      <c r="C14" s="25">
        <v>4300</v>
      </c>
      <c r="D14" s="15" t="s">
        <v>47</v>
      </c>
      <c r="E14" s="13">
        <v>35800</v>
      </c>
      <c r="F14" s="16">
        <v>35772</v>
      </c>
      <c r="G14" s="144">
        <f t="shared" si="1"/>
        <v>0.9992178770949721</v>
      </c>
      <c r="H14" s="16">
        <v>35800</v>
      </c>
      <c r="I14" s="13">
        <v>35772</v>
      </c>
      <c r="J14" s="182">
        <f t="shared" si="2"/>
        <v>0.9992178770949721</v>
      </c>
      <c r="K14" s="69"/>
      <c r="L14" s="70"/>
      <c r="M14" s="191"/>
      <c r="N14" s="69"/>
      <c r="O14" s="70"/>
      <c r="P14" s="44"/>
      <c r="S14" s="184">
        <f>A146</f>
        <v>801</v>
      </c>
      <c r="T14" s="83" t="str">
        <f>D146</f>
        <v>Oświata i wychowanie</v>
      </c>
      <c r="U14" s="185">
        <f>F146</f>
        <v>4897593</v>
      </c>
      <c r="V14" s="186">
        <f>U14/E146</f>
        <v>0.8779074811533558</v>
      </c>
      <c r="W14" s="187">
        <f>I146</f>
        <v>4897593</v>
      </c>
      <c r="X14" s="188">
        <f>W14/H146</f>
        <v>0.8779074811533558</v>
      </c>
      <c r="Y14" s="187">
        <f>L146</f>
        <v>0</v>
      </c>
      <c r="Z14" s="188" t="e">
        <f>Y14/#REF!</f>
        <v>#REF!</v>
      </c>
      <c r="AA14" s="187">
        <f>O146</f>
        <v>0</v>
      </c>
      <c r="AB14" s="189" t="e">
        <f>AA14/#REF!</f>
        <v>#REF!</v>
      </c>
    </row>
    <row r="15" spans="1:28" ht="19.5" thickBot="1">
      <c r="A15" s="8"/>
      <c r="B15" s="25"/>
      <c r="C15" s="25">
        <v>6050</v>
      </c>
      <c r="D15" s="15" t="s">
        <v>90</v>
      </c>
      <c r="E15" s="13">
        <v>134860</v>
      </c>
      <c r="F15" s="13">
        <v>128636</v>
      </c>
      <c r="G15" s="144">
        <f t="shared" si="1"/>
        <v>0.9538484354145039</v>
      </c>
      <c r="H15" s="67">
        <v>134860</v>
      </c>
      <c r="I15" s="70">
        <v>128636</v>
      </c>
      <c r="J15" s="182">
        <f t="shared" si="2"/>
        <v>0.9538484354145039</v>
      </c>
      <c r="K15" s="69"/>
      <c r="L15" s="70"/>
      <c r="M15" s="191"/>
      <c r="N15" s="69"/>
      <c r="O15" s="70"/>
      <c r="P15" s="44"/>
      <c r="S15" s="195">
        <f>A248</f>
        <v>851</v>
      </c>
      <c r="T15" s="83" t="str">
        <f>D248</f>
        <v>Ochrona zdrowia</v>
      </c>
      <c r="U15" s="185">
        <f>F248</f>
        <v>59188</v>
      </c>
      <c r="V15" s="186">
        <f>U15/E248</f>
        <v>0.8455428571428572</v>
      </c>
      <c r="W15" s="187">
        <f>I248</f>
        <v>59188</v>
      </c>
      <c r="X15" s="188">
        <f>W15/H248</f>
        <v>0.8455428571428572</v>
      </c>
      <c r="Y15" s="187">
        <f>L248</f>
        <v>0</v>
      </c>
      <c r="Z15" s="188" t="e">
        <f>Y15/#REF!</f>
        <v>#REF!</v>
      </c>
      <c r="AA15" s="187">
        <f>O248</f>
        <v>0</v>
      </c>
      <c r="AB15" s="189" t="e">
        <f>AA15/#REF!</f>
        <v>#REF!</v>
      </c>
    </row>
    <row r="16" spans="1:28" ht="19.5" thickBot="1">
      <c r="A16" s="19">
        <v>630</v>
      </c>
      <c r="B16" s="20"/>
      <c r="C16" s="20"/>
      <c r="D16" s="20" t="s">
        <v>23</v>
      </c>
      <c r="E16" s="19">
        <f>SUM(E18:E19)</f>
        <v>18200</v>
      </c>
      <c r="F16" s="19">
        <f>SUM(F18:F19)</f>
        <v>17982</v>
      </c>
      <c r="G16" s="129">
        <f t="shared" si="1"/>
        <v>0.988021978021978</v>
      </c>
      <c r="H16" s="19">
        <f>SUM(H18:H19)</f>
        <v>18200</v>
      </c>
      <c r="I16" s="19">
        <f>SUM(I18:I19)</f>
        <v>17982</v>
      </c>
      <c r="J16" s="130">
        <f t="shared" si="2"/>
        <v>0.988021978021978</v>
      </c>
      <c r="K16" s="205"/>
      <c r="L16" s="206"/>
      <c r="M16" s="207"/>
      <c r="N16" s="205"/>
      <c r="O16" s="206"/>
      <c r="P16" s="208"/>
      <c r="S16" s="195">
        <f>A257</f>
        <v>852</v>
      </c>
      <c r="T16" s="83" t="str">
        <f>D257</f>
        <v>Pomoc społeczna</v>
      </c>
      <c r="U16" s="185">
        <f>F257</f>
        <v>2085200</v>
      </c>
      <c r="V16" s="186">
        <f>U16/E257</f>
        <v>0.982364827080329</v>
      </c>
      <c r="W16" s="187">
        <f>I257</f>
        <v>797392</v>
      </c>
      <c r="X16" s="188">
        <f>W16/H257</f>
        <v>0.9880158203066919</v>
      </c>
      <c r="Y16" s="187">
        <f>L257</f>
        <v>1287808</v>
      </c>
      <c r="Z16" s="188">
        <f>Y16/K257</f>
        <v>0.9788981041663342</v>
      </c>
      <c r="AA16" s="187">
        <f>O257</f>
        <v>0</v>
      </c>
      <c r="AB16" s="189" t="e">
        <f>AA16/#REF!</f>
        <v>#REF!</v>
      </c>
    </row>
    <row r="17" spans="1:28" ht="18.75">
      <c r="A17" s="6"/>
      <c r="B17" s="25">
        <v>63095</v>
      </c>
      <c r="C17" s="38"/>
      <c r="D17" s="25" t="s">
        <v>4</v>
      </c>
      <c r="E17" s="6">
        <f>SUM(E18:E19)</f>
        <v>18200</v>
      </c>
      <c r="F17" s="6">
        <f>SUM(F18:F19)</f>
        <v>17982</v>
      </c>
      <c r="G17" s="168">
        <f t="shared" si="1"/>
        <v>0.988021978021978</v>
      </c>
      <c r="H17" s="6">
        <f>SUM(H18:H19)</f>
        <v>18200</v>
      </c>
      <c r="I17" s="6">
        <f>SUM(I18:I19)</f>
        <v>17982</v>
      </c>
      <c r="J17" s="194">
        <f aca="true" t="shared" si="3" ref="J17:J25">I17/H17</f>
        <v>0.988021978021978</v>
      </c>
      <c r="K17" s="69"/>
      <c r="L17" s="70"/>
      <c r="M17" s="219"/>
      <c r="N17" s="69"/>
      <c r="O17" s="70"/>
      <c r="P17" s="44"/>
      <c r="S17" s="195"/>
      <c r="T17" s="83"/>
      <c r="U17" s="185"/>
      <c r="V17" s="186"/>
      <c r="W17" s="187"/>
      <c r="X17" s="188"/>
      <c r="Y17" s="187"/>
      <c r="Z17" s="188"/>
      <c r="AA17" s="187"/>
      <c r="AB17" s="189"/>
    </row>
    <row r="18" spans="1:28" ht="18.75">
      <c r="A18" s="8"/>
      <c r="B18" s="25"/>
      <c r="C18" s="25">
        <v>4210</v>
      </c>
      <c r="D18" s="15" t="s">
        <v>45</v>
      </c>
      <c r="E18" s="13">
        <v>7100</v>
      </c>
      <c r="F18" s="16">
        <v>6981</v>
      </c>
      <c r="G18" s="144">
        <f t="shared" si="1"/>
        <v>0.9832394366197184</v>
      </c>
      <c r="H18" s="16">
        <v>7100</v>
      </c>
      <c r="I18" s="13">
        <v>6981</v>
      </c>
      <c r="J18" s="182">
        <f t="shared" si="2"/>
        <v>0.9832394366197184</v>
      </c>
      <c r="K18" s="69"/>
      <c r="L18" s="70"/>
      <c r="M18" s="191"/>
      <c r="N18" s="69"/>
      <c r="O18" s="70"/>
      <c r="P18" s="44"/>
      <c r="S18" s="195">
        <f>A293</f>
        <v>854</v>
      </c>
      <c r="T18" s="83" t="str">
        <f>D293</f>
        <v>Edukacyjna opieka wychowawcza</v>
      </c>
      <c r="U18" s="185">
        <f>F293</f>
        <v>208854</v>
      </c>
      <c r="V18" s="186">
        <f>U18/E293</f>
        <v>0.9418741516079425</v>
      </c>
      <c r="W18" s="187">
        <f>I293</f>
        <v>208854</v>
      </c>
      <c r="X18" s="188">
        <f>W18/H293</f>
        <v>0.9418741516079425</v>
      </c>
      <c r="Y18" s="187">
        <f>L293</f>
        <v>0</v>
      </c>
      <c r="Z18" s="188" t="e">
        <f>Y18/#REF!</f>
        <v>#REF!</v>
      </c>
      <c r="AA18" s="187">
        <f>O293</f>
        <v>0</v>
      </c>
      <c r="AB18" s="189" t="e">
        <f>AA18/#REF!</f>
        <v>#REF!</v>
      </c>
    </row>
    <row r="19" spans="1:28" ht="19.5" thickBot="1">
      <c r="A19" s="8"/>
      <c r="B19" s="25"/>
      <c r="C19" s="25">
        <v>4300</v>
      </c>
      <c r="D19" s="15" t="s">
        <v>47</v>
      </c>
      <c r="E19" s="13">
        <v>11100</v>
      </c>
      <c r="F19" s="16">
        <v>11001</v>
      </c>
      <c r="G19" s="144">
        <f>F19/E19</f>
        <v>0.9910810810810811</v>
      </c>
      <c r="H19" s="16">
        <v>11100</v>
      </c>
      <c r="I19" s="13">
        <v>11001</v>
      </c>
      <c r="J19" s="182">
        <f t="shared" si="3"/>
        <v>0.9910810810810811</v>
      </c>
      <c r="K19" s="69"/>
      <c r="L19" s="70"/>
      <c r="M19" s="191"/>
      <c r="N19" s="69"/>
      <c r="O19" s="70"/>
      <c r="P19" s="44"/>
      <c r="S19" s="195">
        <f>A334</f>
        <v>921</v>
      </c>
      <c r="T19" s="83" t="str">
        <f>D334</f>
        <v>Kultura i ochrona dziedzictwa narodowego</v>
      </c>
      <c r="U19" s="185">
        <f>F334</f>
        <v>157513</v>
      </c>
      <c r="V19" s="186">
        <f>U19/E334</f>
        <v>0.9874185055165496</v>
      </c>
      <c r="W19" s="187">
        <f>I334</f>
        <v>151593</v>
      </c>
      <c r="X19" s="188">
        <f>W19/H334</f>
        <v>0.98693359375</v>
      </c>
      <c r="Y19" s="187">
        <f>L334</f>
        <v>0</v>
      </c>
      <c r="Z19" s="188" t="e">
        <f>Y19/#REF!</f>
        <v>#REF!</v>
      </c>
      <c r="AA19" s="187">
        <f>O334</f>
        <v>5920</v>
      </c>
      <c r="AB19" s="189">
        <f>AA19/N334</f>
        <v>1</v>
      </c>
    </row>
    <row r="20" spans="1:16" ht="19.5" thickBot="1">
      <c r="A20" s="19">
        <v>700</v>
      </c>
      <c r="B20" s="20"/>
      <c r="C20" s="20"/>
      <c r="D20" s="20" t="s">
        <v>5</v>
      </c>
      <c r="E20" s="19">
        <f>E21+E24</f>
        <v>261504</v>
      </c>
      <c r="F20" s="19">
        <f>F21+F24</f>
        <v>244737</v>
      </c>
      <c r="G20" s="129">
        <f aca="true" t="shared" si="4" ref="G20:G32">F20/E20</f>
        <v>0.9358824339207048</v>
      </c>
      <c r="H20" s="19">
        <f>H21+H24</f>
        <v>261504</v>
      </c>
      <c r="I20" s="19">
        <f>I21+I24</f>
        <v>244737</v>
      </c>
      <c r="J20" s="130">
        <f t="shared" si="3"/>
        <v>0.9358824339207048</v>
      </c>
      <c r="K20" s="68"/>
      <c r="L20" s="19"/>
      <c r="M20" s="193"/>
      <c r="N20" s="68"/>
      <c r="O20" s="19"/>
      <c r="P20" s="24"/>
    </row>
    <row r="21" spans="1:27" ht="18.75">
      <c r="A21" s="8"/>
      <c r="B21" s="25">
        <v>70005</v>
      </c>
      <c r="C21" s="25"/>
      <c r="D21" s="25" t="s">
        <v>17</v>
      </c>
      <c r="E21" s="8">
        <f>SUM(E22:E23)</f>
        <v>77621</v>
      </c>
      <c r="F21" s="9">
        <f>SUM(F22:F23)</f>
        <v>77503</v>
      </c>
      <c r="G21" s="168">
        <f t="shared" si="4"/>
        <v>0.9984797928395666</v>
      </c>
      <c r="H21" s="9">
        <f>SUM(H22:H23)</f>
        <v>77621</v>
      </c>
      <c r="I21" s="8">
        <f>SUM(I22:I23)</f>
        <v>77503</v>
      </c>
      <c r="J21" s="194">
        <f t="shared" si="3"/>
        <v>0.9984797928395666</v>
      </c>
      <c r="K21" s="69"/>
      <c r="L21" s="70"/>
      <c r="M21" s="191"/>
      <c r="N21" s="69"/>
      <c r="O21" s="70"/>
      <c r="P21" s="44"/>
      <c r="U21" s="28">
        <f>F357</f>
        <v>11820863</v>
      </c>
      <c r="W21" s="28">
        <f>I357</f>
        <v>10402274</v>
      </c>
      <c r="Y21" s="28">
        <f>L357</f>
        <v>1401869</v>
      </c>
      <c r="AA21" s="28">
        <f>O357</f>
        <v>16720</v>
      </c>
    </row>
    <row r="22" spans="1:27" ht="18.75">
      <c r="A22" s="8"/>
      <c r="B22" s="25"/>
      <c r="C22" s="25">
        <v>4300</v>
      </c>
      <c r="D22" s="15" t="s">
        <v>47</v>
      </c>
      <c r="E22" s="13">
        <v>62921</v>
      </c>
      <c r="F22" s="16">
        <v>62870</v>
      </c>
      <c r="G22" s="144">
        <f t="shared" si="4"/>
        <v>0.9991894597987954</v>
      </c>
      <c r="H22" s="16">
        <v>62921</v>
      </c>
      <c r="I22" s="13">
        <v>62870</v>
      </c>
      <c r="J22" s="182">
        <f t="shared" si="3"/>
        <v>0.9991894597987954</v>
      </c>
      <c r="K22" s="69"/>
      <c r="L22" s="70"/>
      <c r="M22" s="191"/>
      <c r="N22" s="69"/>
      <c r="O22" s="70"/>
      <c r="P22" s="44"/>
      <c r="U22" s="28"/>
      <c r="W22" s="28"/>
      <c r="Y22" s="28"/>
      <c r="AA22" s="28"/>
    </row>
    <row r="23" spans="1:16" ht="37.5">
      <c r="A23" s="8"/>
      <c r="B23" s="25"/>
      <c r="C23" s="280">
        <v>4590</v>
      </c>
      <c r="D23" s="244" t="s">
        <v>154</v>
      </c>
      <c r="E23" s="13">
        <v>14700</v>
      </c>
      <c r="F23" s="16">
        <v>14633</v>
      </c>
      <c r="G23" s="144">
        <f t="shared" si="4"/>
        <v>0.9954421768707483</v>
      </c>
      <c r="H23" s="16">
        <v>14700</v>
      </c>
      <c r="I23" s="13">
        <v>14633</v>
      </c>
      <c r="J23" s="182">
        <f t="shared" si="3"/>
        <v>0.9954421768707483</v>
      </c>
      <c r="K23" s="69"/>
      <c r="L23" s="70"/>
      <c r="M23" s="191"/>
      <c r="N23" s="69"/>
      <c r="O23" s="70"/>
      <c r="P23" s="44"/>
    </row>
    <row r="24" spans="1:16" ht="18.75">
      <c r="A24" s="8"/>
      <c r="B24" s="32">
        <v>70095</v>
      </c>
      <c r="C24" s="32"/>
      <c r="D24" s="32" t="s">
        <v>4</v>
      </c>
      <c r="E24" s="34">
        <f>SUM(E25:E38)</f>
        <v>183883</v>
      </c>
      <c r="F24" s="34">
        <f>SUM(F25:F38)</f>
        <v>167234</v>
      </c>
      <c r="G24" s="143">
        <f t="shared" si="4"/>
        <v>0.9094587319110521</v>
      </c>
      <c r="H24" s="34">
        <f>SUM(H25:H38)</f>
        <v>183883</v>
      </c>
      <c r="I24" s="34">
        <f>SUM(I25:I38)</f>
        <v>167234</v>
      </c>
      <c r="J24" s="121">
        <f t="shared" si="3"/>
        <v>0.9094587319110521</v>
      </c>
      <c r="K24" s="196"/>
      <c r="L24" s="197"/>
      <c r="M24" s="198"/>
      <c r="N24" s="196"/>
      <c r="O24" s="197"/>
      <c r="P24" s="199"/>
    </row>
    <row r="25" spans="1:16" ht="18.75">
      <c r="A25" s="8"/>
      <c r="B25" s="25"/>
      <c r="C25" s="25">
        <v>3020</v>
      </c>
      <c r="D25" s="15" t="s">
        <v>155</v>
      </c>
      <c r="E25" s="13">
        <v>13000</v>
      </c>
      <c r="F25" s="13">
        <v>12899</v>
      </c>
      <c r="G25" s="144">
        <f t="shared" si="4"/>
        <v>0.9922307692307692</v>
      </c>
      <c r="H25" s="13">
        <v>13000</v>
      </c>
      <c r="I25" s="13">
        <v>12899</v>
      </c>
      <c r="J25" s="182">
        <f t="shared" si="3"/>
        <v>0.9922307692307692</v>
      </c>
      <c r="K25" s="69"/>
      <c r="L25" s="70"/>
      <c r="M25" s="191"/>
      <c r="N25" s="69"/>
      <c r="O25" s="70"/>
      <c r="P25" s="44"/>
    </row>
    <row r="26" spans="1:16" ht="18.75">
      <c r="A26" s="8"/>
      <c r="B26" s="25"/>
      <c r="C26" s="25">
        <v>4010</v>
      </c>
      <c r="D26" s="15" t="s">
        <v>50</v>
      </c>
      <c r="E26" s="13">
        <v>60600</v>
      </c>
      <c r="F26" s="13">
        <v>49770</v>
      </c>
      <c r="G26" s="144">
        <f t="shared" si="4"/>
        <v>0.8212871287128712</v>
      </c>
      <c r="H26" s="13">
        <v>60600</v>
      </c>
      <c r="I26" s="13">
        <v>49770</v>
      </c>
      <c r="J26" s="182">
        <f aca="true" t="shared" si="5" ref="J26:J35">I26/H26</f>
        <v>0.8212871287128712</v>
      </c>
      <c r="K26" s="69"/>
      <c r="L26" s="70"/>
      <c r="M26" s="191"/>
      <c r="N26" s="69"/>
      <c r="O26" s="70"/>
      <c r="P26" s="44"/>
    </row>
    <row r="27" spans="1:16" ht="18.75">
      <c r="A27" s="8"/>
      <c r="B27" s="25"/>
      <c r="C27" s="25">
        <v>4040</v>
      </c>
      <c r="D27" s="15" t="s">
        <v>51</v>
      </c>
      <c r="E27" s="13">
        <v>6200</v>
      </c>
      <c r="F27" s="13">
        <v>6124</v>
      </c>
      <c r="G27" s="144">
        <f t="shared" si="4"/>
        <v>0.987741935483871</v>
      </c>
      <c r="H27" s="13">
        <v>6200</v>
      </c>
      <c r="I27" s="13">
        <v>6124</v>
      </c>
      <c r="J27" s="182">
        <f t="shared" si="5"/>
        <v>0.987741935483871</v>
      </c>
      <c r="K27" s="69"/>
      <c r="L27" s="70"/>
      <c r="M27" s="191"/>
      <c r="N27" s="69"/>
      <c r="O27" s="70"/>
      <c r="P27" s="44"/>
    </row>
    <row r="28" spans="1:16" ht="18.75">
      <c r="A28" s="8"/>
      <c r="B28" s="25"/>
      <c r="C28" s="25">
        <v>4110</v>
      </c>
      <c r="D28" s="15" t="s">
        <v>52</v>
      </c>
      <c r="E28" s="13">
        <v>11400</v>
      </c>
      <c r="F28" s="13">
        <v>9424</v>
      </c>
      <c r="G28" s="144">
        <f t="shared" si="4"/>
        <v>0.8266666666666667</v>
      </c>
      <c r="H28" s="13">
        <v>11400</v>
      </c>
      <c r="I28" s="13">
        <v>9424</v>
      </c>
      <c r="J28" s="182">
        <f t="shared" si="5"/>
        <v>0.8266666666666667</v>
      </c>
      <c r="K28" s="69"/>
      <c r="L28" s="70"/>
      <c r="M28" s="191"/>
      <c r="N28" s="69"/>
      <c r="O28" s="70"/>
      <c r="P28" s="44"/>
    </row>
    <row r="29" spans="1:16" ht="18.75">
      <c r="A29" s="8"/>
      <c r="B29" s="25"/>
      <c r="C29" s="25">
        <v>4120</v>
      </c>
      <c r="D29" s="15" t="s">
        <v>53</v>
      </c>
      <c r="E29" s="13">
        <v>7000</v>
      </c>
      <c r="F29" s="13">
        <v>6283</v>
      </c>
      <c r="G29" s="144">
        <f t="shared" si="4"/>
        <v>0.8975714285714286</v>
      </c>
      <c r="H29" s="13">
        <v>7000</v>
      </c>
      <c r="I29" s="13">
        <v>6283</v>
      </c>
      <c r="J29" s="182">
        <f t="shared" si="5"/>
        <v>0.8975714285714286</v>
      </c>
      <c r="K29" s="69"/>
      <c r="L29" s="70"/>
      <c r="M29" s="191"/>
      <c r="N29" s="69"/>
      <c r="O29" s="70"/>
      <c r="P29" s="44"/>
    </row>
    <row r="30" spans="1:16" ht="18.75">
      <c r="A30" s="8"/>
      <c r="B30" s="25"/>
      <c r="C30" s="25">
        <v>4140</v>
      </c>
      <c r="D30" s="15" t="s">
        <v>54</v>
      </c>
      <c r="E30" s="13">
        <v>9200</v>
      </c>
      <c r="F30" s="13">
        <v>9185</v>
      </c>
      <c r="G30" s="144">
        <f t="shared" si="4"/>
        <v>0.9983695652173913</v>
      </c>
      <c r="H30" s="13">
        <v>9200</v>
      </c>
      <c r="I30" s="13">
        <v>9185</v>
      </c>
      <c r="J30" s="182">
        <f t="shared" si="5"/>
        <v>0.9983695652173913</v>
      </c>
      <c r="K30" s="69"/>
      <c r="L30" s="70"/>
      <c r="M30" s="191"/>
      <c r="N30" s="69"/>
      <c r="O30" s="70"/>
      <c r="P30" s="44"/>
    </row>
    <row r="31" spans="1:16" ht="18.75">
      <c r="A31" s="8"/>
      <c r="B31" s="25"/>
      <c r="C31" s="25">
        <v>4170</v>
      </c>
      <c r="D31" s="15" t="s">
        <v>108</v>
      </c>
      <c r="E31" s="13">
        <v>7500</v>
      </c>
      <c r="F31" s="13">
        <v>5316</v>
      </c>
      <c r="G31" s="144">
        <f t="shared" si="4"/>
        <v>0.7088</v>
      </c>
      <c r="H31" s="13">
        <v>7500</v>
      </c>
      <c r="I31" s="13">
        <v>5316</v>
      </c>
      <c r="J31" s="182">
        <f t="shared" si="5"/>
        <v>0.7088</v>
      </c>
      <c r="K31" s="69"/>
      <c r="L31" s="70"/>
      <c r="M31" s="191"/>
      <c r="N31" s="69"/>
      <c r="O31" s="70"/>
      <c r="P31" s="44"/>
    </row>
    <row r="32" spans="1:16" ht="18.75">
      <c r="A32" s="8"/>
      <c r="B32" s="25"/>
      <c r="C32" s="25">
        <v>4210</v>
      </c>
      <c r="D32" s="15" t="s">
        <v>45</v>
      </c>
      <c r="E32" s="13">
        <v>6000</v>
      </c>
      <c r="F32" s="13">
        <v>5541</v>
      </c>
      <c r="G32" s="144">
        <f t="shared" si="4"/>
        <v>0.9235</v>
      </c>
      <c r="H32" s="13">
        <v>6000</v>
      </c>
      <c r="I32" s="13">
        <v>5541</v>
      </c>
      <c r="J32" s="182">
        <f t="shared" si="5"/>
        <v>0.9235</v>
      </c>
      <c r="K32" s="69"/>
      <c r="L32" s="70"/>
      <c r="M32" s="191"/>
      <c r="N32" s="69"/>
      <c r="O32" s="70"/>
      <c r="P32" s="44"/>
    </row>
    <row r="33" spans="1:16" ht="18.75">
      <c r="A33" s="8"/>
      <c r="B33" s="25"/>
      <c r="C33" s="25">
        <v>4260</v>
      </c>
      <c r="D33" s="15" t="s">
        <v>55</v>
      </c>
      <c r="E33" s="13">
        <v>400</v>
      </c>
      <c r="F33" s="13">
        <v>342</v>
      </c>
      <c r="G33" s="144">
        <f aca="true" t="shared" si="6" ref="G33:G39">F33/E33</f>
        <v>0.855</v>
      </c>
      <c r="H33" s="13">
        <v>400</v>
      </c>
      <c r="I33" s="13">
        <v>342</v>
      </c>
      <c r="J33" s="182">
        <f t="shared" si="5"/>
        <v>0.855</v>
      </c>
      <c r="K33" s="69"/>
      <c r="L33" s="70"/>
      <c r="M33" s="191"/>
      <c r="N33" s="69"/>
      <c r="O33" s="70"/>
      <c r="P33" s="44"/>
    </row>
    <row r="34" spans="1:16" ht="18.75">
      <c r="A34" s="8"/>
      <c r="B34" s="25"/>
      <c r="C34" s="25">
        <v>4270</v>
      </c>
      <c r="D34" s="15" t="s">
        <v>46</v>
      </c>
      <c r="E34" s="13">
        <v>36083</v>
      </c>
      <c r="F34" s="13">
        <v>35898</v>
      </c>
      <c r="G34" s="144">
        <f t="shared" si="6"/>
        <v>0.9948729318515644</v>
      </c>
      <c r="H34" s="13">
        <v>36083</v>
      </c>
      <c r="I34" s="13">
        <v>35898</v>
      </c>
      <c r="J34" s="182">
        <f t="shared" si="5"/>
        <v>0.9948729318515644</v>
      </c>
      <c r="K34" s="69"/>
      <c r="L34" s="70"/>
      <c r="M34" s="191"/>
      <c r="N34" s="69"/>
      <c r="O34" s="70"/>
      <c r="P34" s="44"/>
    </row>
    <row r="35" spans="1:16" ht="18.75">
      <c r="A35" s="8"/>
      <c r="B35" s="25"/>
      <c r="C35" s="25">
        <v>4300</v>
      </c>
      <c r="D35" s="15" t="s">
        <v>47</v>
      </c>
      <c r="E35" s="13">
        <v>7000</v>
      </c>
      <c r="F35" s="13">
        <v>6981</v>
      </c>
      <c r="G35" s="144">
        <f t="shared" si="6"/>
        <v>0.9972857142857143</v>
      </c>
      <c r="H35" s="13">
        <v>7000</v>
      </c>
      <c r="I35" s="13">
        <v>6981</v>
      </c>
      <c r="J35" s="182">
        <f t="shared" si="5"/>
        <v>0.9972857142857143</v>
      </c>
      <c r="K35" s="69"/>
      <c r="L35" s="70"/>
      <c r="M35" s="191"/>
      <c r="N35" s="69"/>
      <c r="O35" s="70"/>
      <c r="P35" s="44"/>
    </row>
    <row r="36" spans="1:16" ht="18.75">
      <c r="A36" s="8"/>
      <c r="B36" s="25"/>
      <c r="C36" s="25">
        <v>4430</v>
      </c>
      <c r="D36" s="15" t="s">
        <v>56</v>
      </c>
      <c r="E36" s="13">
        <v>6500</v>
      </c>
      <c r="F36" s="13">
        <v>6471</v>
      </c>
      <c r="G36" s="144">
        <f t="shared" si="6"/>
        <v>0.9955384615384615</v>
      </c>
      <c r="H36" s="13">
        <v>6500</v>
      </c>
      <c r="I36" s="13">
        <v>6471</v>
      </c>
      <c r="J36" s="182">
        <f aca="true" t="shared" si="7" ref="J36:J46">I36/H36</f>
        <v>0.9955384615384615</v>
      </c>
      <c r="K36" s="69"/>
      <c r="L36" s="70"/>
      <c r="M36" s="191"/>
      <c r="N36" s="69"/>
      <c r="O36" s="70"/>
      <c r="P36" s="44"/>
    </row>
    <row r="37" spans="1:16" ht="18.75">
      <c r="A37" s="8"/>
      <c r="B37" s="25"/>
      <c r="C37" s="25">
        <v>4440</v>
      </c>
      <c r="D37" s="15" t="s">
        <v>156</v>
      </c>
      <c r="E37" s="13">
        <v>3000</v>
      </c>
      <c r="F37" s="13">
        <v>3000</v>
      </c>
      <c r="G37" s="144">
        <f t="shared" si="6"/>
        <v>1</v>
      </c>
      <c r="H37" s="13">
        <v>3000</v>
      </c>
      <c r="I37" s="13">
        <v>3000</v>
      </c>
      <c r="J37" s="182">
        <f t="shared" si="7"/>
        <v>1</v>
      </c>
      <c r="K37" s="69"/>
      <c r="L37" s="70"/>
      <c r="M37" s="191"/>
      <c r="N37" s="69"/>
      <c r="O37" s="70"/>
      <c r="P37" s="44"/>
    </row>
    <row r="38" spans="1:16" ht="38.25" thickBot="1">
      <c r="A38" s="8"/>
      <c r="B38" s="25"/>
      <c r="C38" s="280">
        <v>4590</v>
      </c>
      <c r="D38" s="244" t="s">
        <v>154</v>
      </c>
      <c r="E38" s="13">
        <v>10000</v>
      </c>
      <c r="F38" s="13">
        <v>10000</v>
      </c>
      <c r="G38" s="144">
        <f t="shared" si="6"/>
        <v>1</v>
      </c>
      <c r="H38" s="13">
        <v>10000</v>
      </c>
      <c r="I38" s="13">
        <v>10000</v>
      </c>
      <c r="J38" s="182">
        <f t="shared" si="7"/>
        <v>1</v>
      </c>
      <c r="K38" s="69"/>
      <c r="L38" s="70"/>
      <c r="M38" s="191"/>
      <c r="N38" s="69"/>
      <c r="O38" s="70"/>
      <c r="P38" s="44"/>
    </row>
    <row r="39" spans="1:16" ht="19.5" thickBot="1">
      <c r="A39" s="19">
        <v>710</v>
      </c>
      <c r="B39" s="20"/>
      <c r="C39" s="20"/>
      <c r="D39" s="20" t="s">
        <v>36</v>
      </c>
      <c r="E39" s="19">
        <f>E40+E42</f>
        <v>77000</v>
      </c>
      <c r="F39" s="19">
        <f>F40+F42</f>
        <v>72417</v>
      </c>
      <c r="G39" s="129">
        <f t="shared" si="6"/>
        <v>0.9404805194805195</v>
      </c>
      <c r="H39" s="19">
        <f>H40+H42</f>
        <v>75200</v>
      </c>
      <c r="I39" s="19">
        <f>I40+I42</f>
        <v>70617</v>
      </c>
      <c r="J39" s="130">
        <f t="shared" si="7"/>
        <v>0.9390558510638298</v>
      </c>
      <c r="K39" s="68"/>
      <c r="L39" s="19"/>
      <c r="M39" s="193"/>
      <c r="N39" s="68">
        <f>N42</f>
        <v>1800</v>
      </c>
      <c r="O39" s="19">
        <f>O42</f>
        <v>1800</v>
      </c>
      <c r="P39" s="129">
        <f>O39/N39</f>
        <v>1</v>
      </c>
    </row>
    <row r="40" spans="1:16" ht="18.75">
      <c r="A40" s="8"/>
      <c r="B40" s="25">
        <v>71004</v>
      </c>
      <c r="C40" s="25"/>
      <c r="D40" s="25" t="s">
        <v>57</v>
      </c>
      <c r="E40" s="8">
        <f>E41</f>
        <v>33700</v>
      </c>
      <c r="F40" s="8">
        <f>F41</f>
        <v>33670</v>
      </c>
      <c r="G40" s="144">
        <f aca="true" t="shared" si="8" ref="G40:G54">F40/E40</f>
        <v>0.9991097922848665</v>
      </c>
      <c r="H40" s="8">
        <f>H41</f>
        <v>33700</v>
      </c>
      <c r="I40" s="8">
        <f>I41</f>
        <v>33670</v>
      </c>
      <c r="J40" s="121">
        <f t="shared" si="7"/>
        <v>0.9991097922848665</v>
      </c>
      <c r="K40" s="62"/>
      <c r="L40" s="8"/>
      <c r="M40" s="209"/>
      <c r="N40" s="62"/>
      <c r="O40" s="8"/>
      <c r="P40" s="40"/>
    </row>
    <row r="41" spans="1:16" ht="18.75">
      <c r="A41" s="8"/>
      <c r="B41" s="25"/>
      <c r="C41" s="25">
        <v>4300</v>
      </c>
      <c r="D41" s="15" t="s">
        <v>47</v>
      </c>
      <c r="E41" s="13">
        <v>33700</v>
      </c>
      <c r="F41" s="67">
        <v>33670</v>
      </c>
      <c r="G41" s="144">
        <f t="shared" si="8"/>
        <v>0.9991097922848665</v>
      </c>
      <c r="H41" s="67">
        <v>33700</v>
      </c>
      <c r="I41" s="70">
        <v>33670</v>
      </c>
      <c r="J41" s="182">
        <f t="shared" si="7"/>
        <v>0.9991097922848665</v>
      </c>
      <c r="K41" s="69"/>
      <c r="L41" s="70"/>
      <c r="M41" s="191"/>
      <c r="N41" s="69"/>
      <c r="O41" s="70"/>
      <c r="P41" s="44"/>
    </row>
    <row r="42" spans="1:16" ht="18.75">
      <c r="A42" s="8"/>
      <c r="B42" s="32">
        <v>71035</v>
      </c>
      <c r="C42" s="32"/>
      <c r="D42" s="32" t="s">
        <v>37</v>
      </c>
      <c r="E42" s="33">
        <f>SUM(E43:E45)</f>
        <v>43300</v>
      </c>
      <c r="F42" s="33">
        <f>SUM(F43:F45)</f>
        <v>38747</v>
      </c>
      <c r="G42" s="143">
        <f t="shared" si="8"/>
        <v>0.8948498845265589</v>
      </c>
      <c r="H42" s="33">
        <f>SUM(H43:H45)</f>
        <v>41500</v>
      </c>
      <c r="I42" s="33">
        <f>SUM(I43:I45)</f>
        <v>36947</v>
      </c>
      <c r="J42" s="121">
        <f t="shared" si="7"/>
        <v>0.890289156626506</v>
      </c>
      <c r="K42" s="41"/>
      <c r="L42" s="33"/>
      <c r="M42" s="190"/>
      <c r="N42" s="65">
        <f>SUM(N44:N45)</f>
        <v>1800</v>
      </c>
      <c r="O42" s="33">
        <f>SUM(O44:O45)</f>
        <v>1800</v>
      </c>
      <c r="P42" s="35">
        <f>O42/N42</f>
        <v>1</v>
      </c>
    </row>
    <row r="43" spans="1:16" ht="18.75">
      <c r="A43" s="8"/>
      <c r="B43" s="15"/>
      <c r="C43" s="25">
        <v>4210</v>
      </c>
      <c r="D43" s="15" t="s">
        <v>45</v>
      </c>
      <c r="E43" s="13">
        <v>200</v>
      </c>
      <c r="F43" s="16">
        <v>174</v>
      </c>
      <c r="G43" s="144">
        <f t="shared" si="8"/>
        <v>0.87</v>
      </c>
      <c r="H43" s="13">
        <v>200</v>
      </c>
      <c r="I43" s="16">
        <v>174</v>
      </c>
      <c r="J43" s="182">
        <f t="shared" si="7"/>
        <v>0.87</v>
      </c>
      <c r="K43" s="17"/>
      <c r="L43" s="13"/>
      <c r="M43" s="210"/>
      <c r="N43" s="63"/>
      <c r="O43" s="13"/>
      <c r="P43" s="18"/>
    </row>
    <row r="44" spans="1:16" ht="18.75">
      <c r="A44" s="8"/>
      <c r="B44" s="15"/>
      <c r="C44" s="25">
        <v>4270</v>
      </c>
      <c r="D44" s="15" t="s">
        <v>46</v>
      </c>
      <c r="E44" s="13">
        <v>1300</v>
      </c>
      <c r="F44" s="16">
        <v>1269</v>
      </c>
      <c r="G44" s="144">
        <f t="shared" si="8"/>
        <v>0.9761538461538461</v>
      </c>
      <c r="H44" s="13">
        <v>31</v>
      </c>
      <c r="I44" s="16">
        <v>0</v>
      </c>
      <c r="J44" s="182">
        <f t="shared" si="7"/>
        <v>0</v>
      </c>
      <c r="K44" s="17"/>
      <c r="L44" s="13"/>
      <c r="M44" s="210"/>
      <c r="N44" s="63">
        <v>1269</v>
      </c>
      <c r="O44" s="13">
        <v>1269</v>
      </c>
      <c r="P44" s="18">
        <f>O44/N44</f>
        <v>1</v>
      </c>
    </row>
    <row r="45" spans="1:16" ht="19.5" thickBot="1">
      <c r="A45" s="8"/>
      <c r="B45" s="15"/>
      <c r="C45" s="25">
        <v>4300</v>
      </c>
      <c r="D45" s="15" t="s">
        <v>47</v>
      </c>
      <c r="E45" s="13">
        <v>41800</v>
      </c>
      <c r="F45" s="16">
        <v>37304</v>
      </c>
      <c r="G45" s="144">
        <f t="shared" si="8"/>
        <v>0.8924401913875598</v>
      </c>
      <c r="H45" s="13">
        <v>41269</v>
      </c>
      <c r="I45" s="16">
        <v>36773</v>
      </c>
      <c r="J45" s="182">
        <f t="shared" si="7"/>
        <v>0.8910562407618309</v>
      </c>
      <c r="K45" s="17"/>
      <c r="L45" s="13"/>
      <c r="M45" s="210"/>
      <c r="N45" s="63">
        <v>531</v>
      </c>
      <c r="O45" s="13">
        <v>531</v>
      </c>
      <c r="P45" s="262">
        <f>O45/N45</f>
        <v>1</v>
      </c>
    </row>
    <row r="46" spans="1:16" ht="19.5" thickBot="1">
      <c r="A46" s="19">
        <v>750</v>
      </c>
      <c r="B46" s="20"/>
      <c r="C46" s="20"/>
      <c r="D46" s="20" t="s">
        <v>25</v>
      </c>
      <c r="E46" s="19">
        <f>E47+E55+E59+E76+E79</f>
        <v>1422990</v>
      </c>
      <c r="F46" s="19">
        <f>F47+F55+F59+F76+F79</f>
        <v>1397095</v>
      </c>
      <c r="G46" s="129">
        <f t="shared" si="8"/>
        <v>0.9818024019845536</v>
      </c>
      <c r="H46" s="19">
        <f>H47+H55+H59+H76+H79</f>
        <v>1331490</v>
      </c>
      <c r="I46" s="19">
        <f>I47+I55+I59+I76+I79</f>
        <v>1305595</v>
      </c>
      <c r="J46" s="130">
        <f t="shared" si="7"/>
        <v>0.9805518629505291</v>
      </c>
      <c r="K46" s="22">
        <f>K47+K55+K59+K76+K79</f>
        <v>91500</v>
      </c>
      <c r="L46" s="19">
        <f>L47+L55+L59+L76+L79</f>
        <v>91500</v>
      </c>
      <c r="M46" s="193">
        <f aca="true" t="shared" si="9" ref="M46:M54">L46/K46</f>
        <v>1</v>
      </c>
      <c r="N46" s="68"/>
      <c r="O46" s="19"/>
      <c r="P46" s="24"/>
    </row>
    <row r="47" spans="1:16" ht="18.75">
      <c r="A47" s="81"/>
      <c r="B47" s="25">
        <v>75011</v>
      </c>
      <c r="C47" s="25"/>
      <c r="D47" s="25" t="s">
        <v>13</v>
      </c>
      <c r="E47" s="11">
        <f>SUM(E48:E54)</f>
        <v>91500</v>
      </c>
      <c r="F47" s="39">
        <f>SUM(F48:F54)</f>
        <v>91500</v>
      </c>
      <c r="G47" s="168">
        <f t="shared" si="8"/>
        <v>1</v>
      </c>
      <c r="H47" s="9"/>
      <c r="I47" s="8"/>
      <c r="J47" s="194"/>
      <c r="K47" s="137">
        <f>SUM(K48:K54)</f>
        <v>91500</v>
      </c>
      <c r="L47" s="87">
        <f>SUM(L48:L54)</f>
        <v>91500</v>
      </c>
      <c r="M47" s="209">
        <f t="shared" si="9"/>
        <v>1</v>
      </c>
      <c r="N47" s="62"/>
      <c r="O47" s="8"/>
      <c r="P47" s="40"/>
    </row>
    <row r="48" spans="1:16" ht="18.75">
      <c r="A48" s="81"/>
      <c r="B48" s="25"/>
      <c r="C48" s="25">
        <v>4010</v>
      </c>
      <c r="D48" s="15" t="s">
        <v>50</v>
      </c>
      <c r="E48" s="13">
        <f>H48+K48</f>
        <v>64500</v>
      </c>
      <c r="F48" s="67">
        <v>64500</v>
      </c>
      <c r="G48" s="144">
        <f t="shared" si="8"/>
        <v>1</v>
      </c>
      <c r="H48" s="67"/>
      <c r="I48" s="70"/>
      <c r="J48" s="192"/>
      <c r="K48" s="69">
        <v>64500</v>
      </c>
      <c r="L48" s="70">
        <v>64500</v>
      </c>
      <c r="M48" s="191">
        <f t="shared" si="9"/>
        <v>1</v>
      </c>
      <c r="N48" s="69"/>
      <c r="O48" s="70"/>
      <c r="P48" s="44"/>
    </row>
    <row r="49" spans="1:16" ht="18.75">
      <c r="A49" s="8"/>
      <c r="B49" s="25"/>
      <c r="C49" s="25">
        <v>4040</v>
      </c>
      <c r="D49" s="15" t="s">
        <v>51</v>
      </c>
      <c r="E49" s="13">
        <f>H49+K49</f>
        <v>5000</v>
      </c>
      <c r="F49" s="67">
        <v>5000</v>
      </c>
      <c r="G49" s="144">
        <f t="shared" si="8"/>
        <v>1</v>
      </c>
      <c r="H49" s="67"/>
      <c r="I49" s="70"/>
      <c r="J49" s="192"/>
      <c r="K49" s="69">
        <v>5000</v>
      </c>
      <c r="L49" s="70">
        <v>5000</v>
      </c>
      <c r="M49" s="191">
        <f t="shared" si="9"/>
        <v>1</v>
      </c>
      <c r="N49" s="69"/>
      <c r="O49" s="70"/>
      <c r="P49" s="44"/>
    </row>
    <row r="50" spans="1:16" ht="18.75">
      <c r="A50" s="8"/>
      <c r="B50" s="25"/>
      <c r="C50" s="25">
        <v>4110</v>
      </c>
      <c r="D50" s="15" t="s">
        <v>52</v>
      </c>
      <c r="E50" s="13">
        <f>H50+K50</f>
        <v>12000</v>
      </c>
      <c r="F50" s="67">
        <v>12000</v>
      </c>
      <c r="G50" s="144">
        <f t="shared" si="8"/>
        <v>1</v>
      </c>
      <c r="H50" s="67"/>
      <c r="I50" s="70"/>
      <c r="J50" s="192"/>
      <c r="K50" s="69">
        <v>12000</v>
      </c>
      <c r="L50" s="70">
        <v>12000</v>
      </c>
      <c r="M50" s="191">
        <f t="shared" si="9"/>
        <v>1</v>
      </c>
      <c r="N50" s="69"/>
      <c r="O50" s="70"/>
      <c r="P50" s="44"/>
    </row>
    <row r="51" spans="1:16" ht="18.75">
      <c r="A51" s="8"/>
      <c r="B51" s="25"/>
      <c r="C51" s="25">
        <v>4120</v>
      </c>
      <c r="D51" s="15" t="s">
        <v>53</v>
      </c>
      <c r="E51" s="13">
        <f>H51+K51</f>
        <v>1700</v>
      </c>
      <c r="F51" s="67">
        <v>1700</v>
      </c>
      <c r="G51" s="144">
        <f t="shared" si="8"/>
        <v>1</v>
      </c>
      <c r="H51" s="67"/>
      <c r="I51" s="70"/>
      <c r="J51" s="192"/>
      <c r="K51" s="69">
        <v>1700</v>
      </c>
      <c r="L51" s="70">
        <v>1700</v>
      </c>
      <c r="M51" s="191">
        <f t="shared" si="9"/>
        <v>1</v>
      </c>
      <c r="N51" s="69"/>
      <c r="O51" s="70"/>
      <c r="P51" s="44"/>
    </row>
    <row r="52" spans="1:16" ht="18.75">
      <c r="A52" s="8"/>
      <c r="B52" s="25"/>
      <c r="C52" s="25">
        <v>4210</v>
      </c>
      <c r="D52" s="15" t="s">
        <v>45</v>
      </c>
      <c r="E52" s="13">
        <v>5000</v>
      </c>
      <c r="F52" s="67">
        <v>5000</v>
      </c>
      <c r="G52" s="144">
        <f t="shared" si="8"/>
        <v>1</v>
      </c>
      <c r="H52" s="67"/>
      <c r="I52" s="70"/>
      <c r="J52" s="192"/>
      <c r="K52" s="69">
        <v>5000</v>
      </c>
      <c r="L52" s="70">
        <v>5000</v>
      </c>
      <c r="M52" s="191">
        <f t="shared" si="9"/>
        <v>1</v>
      </c>
      <c r="N52" s="69"/>
      <c r="O52" s="70"/>
      <c r="P52" s="44"/>
    </row>
    <row r="53" spans="1:16" ht="18.75">
      <c r="A53" s="8"/>
      <c r="B53" s="25"/>
      <c r="C53" s="25">
        <v>4260</v>
      </c>
      <c r="D53" s="15" t="s">
        <v>55</v>
      </c>
      <c r="E53" s="13">
        <v>1100</v>
      </c>
      <c r="F53" s="67">
        <v>1100</v>
      </c>
      <c r="G53" s="144">
        <f t="shared" si="8"/>
        <v>1</v>
      </c>
      <c r="H53" s="67"/>
      <c r="I53" s="70"/>
      <c r="J53" s="192"/>
      <c r="K53" s="69">
        <v>1100</v>
      </c>
      <c r="L53" s="70">
        <v>1100</v>
      </c>
      <c r="M53" s="191">
        <f t="shared" si="9"/>
        <v>1</v>
      </c>
      <c r="N53" s="69"/>
      <c r="O53" s="70"/>
      <c r="P53" s="44"/>
    </row>
    <row r="54" spans="1:16" ht="18.75">
      <c r="A54" s="8"/>
      <c r="B54" s="25"/>
      <c r="C54" s="25">
        <v>4300</v>
      </c>
      <c r="D54" s="15" t="s">
        <v>47</v>
      </c>
      <c r="E54" s="13">
        <v>2200</v>
      </c>
      <c r="F54" s="67">
        <v>2200</v>
      </c>
      <c r="G54" s="144">
        <f t="shared" si="8"/>
        <v>1</v>
      </c>
      <c r="H54" s="67"/>
      <c r="I54" s="70"/>
      <c r="J54" s="192"/>
      <c r="K54" s="69">
        <v>2200</v>
      </c>
      <c r="L54" s="70">
        <v>2200</v>
      </c>
      <c r="M54" s="191">
        <f t="shared" si="9"/>
        <v>1</v>
      </c>
      <c r="N54" s="69"/>
      <c r="O54" s="70"/>
      <c r="P54" s="44"/>
    </row>
    <row r="55" spans="1:16" ht="18.75">
      <c r="A55" s="8"/>
      <c r="B55" s="32">
        <v>75022</v>
      </c>
      <c r="C55" s="32"/>
      <c r="D55" s="32" t="s">
        <v>59</v>
      </c>
      <c r="E55" s="34">
        <f>SUM(E56:E58)</f>
        <v>65000</v>
      </c>
      <c r="F55" s="34">
        <f>SUM(F56:F58)</f>
        <v>65000</v>
      </c>
      <c r="G55" s="143">
        <f>F55/E55</f>
        <v>1</v>
      </c>
      <c r="H55" s="34">
        <f>SUM(H56:H58)</f>
        <v>65000</v>
      </c>
      <c r="I55" s="34">
        <f>SUM(I56:I58)</f>
        <v>65000</v>
      </c>
      <c r="J55" s="121">
        <f>I55/H55</f>
        <v>1</v>
      </c>
      <c r="K55" s="65"/>
      <c r="L55" s="33"/>
      <c r="M55" s="190"/>
      <c r="N55" s="65"/>
      <c r="O55" s="33"/>
      <c r="P55" s="35"/>
    </row>
    <row r="56" spans="1:16" ht="18.75">
      <c r="A56" s="8"/>
      <c r="B56" s="25"/>
      <c r="C56" s="25">
        <v>3030</v>
      </c>
      <c r="D56" s="15" t="s">
        <v>60</v>
      </c>
      <c r="E56" s="13">
        <v>58800</v>
      </c>
      <c r="F56" s="67">
        <v>58800</v>
      </c>
      <c r="G56" s="144">
        <f>F56/E56</f>
        <v>1</v>
      </c>
      <c r="H56" s="13">
        <v>58800</v>
      </c>
      <c r="I56" s="67">
        <v>58800</v>
      </c>
      <c r="J56" s="182">
        <f>I56/H56</f>
        <v>1</v>
      </c>
      <c r="K56" s="69"/>
      <c r="L56" s="70"/>
      <c r="M56" s="191"/>
      <c r="N56" s="69"/>
      <c r="O56" s="70"/>
      <c r="P56" s="44"/>
    </row>
    <row r="57" spans="1:16" ht="18.75">
      <c r="A57" s="8"/>
      <c r="B57" s="25"/>
      <c r="C57" s="25">
        <v>4210</v>
      </c>
      <c r="D57" s="15" t="s">
        <v>45</v>
      </c>
      <c r="E57" s="13">
        <v>4000</v>
      </c>
      <c r="F57" s="67">
        <v>4000</v>
      </c>
      <c r="G57" s="144">
        <f>F57/E57</f>
        <v>1</v>
      </c>
      <c r="H57" s="13">
        <v>4000</v>
      </c>
      <c r="I57" s="67">
        <v>4000</v>
      </c>
      <c r="J57" s="182">
        <f>I57/H57</f>
        <v>1</v>
      </c>
      <c r="K57" s="69"/>
      <c r="L57" s="70"/>
      <c r="M57" s="191"/>
      <c r="N57" s="69"/>
      <c r="O57" s="70"/>
      <c r="P57" s="44"/>
    </row>
    <row r="58" spans="1:16" ht="18.75">
      <c r="A58" s="8"/>
      <c r="B58" s="25"/>
      <c r="C58" s="25">
        <v>4300</v>
      </c>
      <c r="D58" s="15" t="s">
        <v>47</v>
      </c>
      <c r="E58" s="13">
        <v>2200</v>
      </c>
      <c r="F58" s="67">
        <v>2200</v>
      </c>
      <c r="G58" s="144">
        <f>F58/E58</f>
        <v>1</v>
      </c>
      <c r="H58" s="13">
        <v>2200</v>
      </c>
      <c r="I58" s="67">
        <v>2200</v>
      </c>
      <c r="J58" s="182">
        <f>I58/H58</f>
        <v>1</v>
      </c>
      <c r="K58" s="69"/>
      <c r="L58" s="70"/>
      <c r="M58" s="191"/>
      <c r="N58" s="69"/>
      <c r="O58" s="70"/>
      <c r="P58" s="44"/>
    </row>
    <row r="59" spans="1:16" ht="18.75">
      <c r="A59" s="8"/>
      <c r="B59" s="32">
        <v>75023</v>
      </c>
      <c r="C59" s="32"/>
      <c r="D59" s="32" t="s">
        <v>62</v>
      </c>
      <c r="E59" s="33">
        <f>SUM(E60:E75)</f>
        <v>1105000</v>
      </c>
      <c r="F59" s="33">
        <f>SUM(F60:F75)</f>
        <v>1083489</v>
      </c>
      <c r="G59" s="143">
        <f>F59/E59</f>
        <v>0.9805330316742081</v>
      </c>
      <c r="H59" s="33">
        <f>SUM(H60:H75)</f>
        <v>1105000</v>
      </c>
      <c r="I59" s="33">
        <f>SUM(I60:I75)</f>
        <v>1083489</v>
      </c>
      <c r="J59" s="121">
        <f>I59/H59</f>
        <v>0.9805330316742081</v>
      </c>
      <c r="K59" s="65"/>
      <c r="L59" s="33"/>
      <c r="M59" s="190"/>
      <c r="N59" s="65"/>
      <c r="O59" s="33"/>
      <c r="P59" s="35"/>
    </row>
    <row r="60" spans="1:16" ht="18.75">
      <c r="A60" s="8"/>
      <c r="B60" s="25"/>
      <c r="C60" s="25">
        <v>3020</v>
      </c>
      <c r="D60" s="15" t="s">
        <v>155</v>
      </c>
      <c r="E60" s="13">
        <v>500</v>
      </c>
      <c r="F60" s="67">
        <v>302</v>
      </c>
      <c r="G60" s="144">
        <f aca="true" t="shared" si="10" ref="G60:G72">F60/E60</f>
        <v>0.604</v>
      </c>
      <c r="H60" s="13">
        <v>500</v>
      </c>
      <c r="I60" s="67">
        <v>302</v>
      </c>
      <c r="J60" s="182">
        <f aca="true" t="shared" si="11" ref="J60:J72">I60/H60</f>
        <v>0.604</v>
      </c>
      <c r="K60" s="69"/>
      <c r="L60" s="70"/>
      <c r="M60" s="191"/>
      <c r="N60" s="69"/>
      <c r="O60" s="70"/>
      <c r="P60" s="44"/>
    </row>
    <row r="61" spans="1:16" ht="18.75">
      <c r="A61" s="8"/>
      <c r="B61" s="25"/>
      <c r="C61" s="25">
        <v>4010</v>
      </c>
      <c r="D61" s="15" t="s">
        <v>50</v>
      </c>
      <c r="E61" s="13">
        <v>698000</v>
      </c>
      <c r="F61" s="67">
        <v>689275</v>
      </c>
      <c r="G61" s="144">
        <f t="shared" si="10"/>
        <v>0.9875</v>
      </c>
      <c r="H61" s="13">
        <v>698000</v>
      </c>
      <c r="I61" s="67">
        <v>689275</v>
      </c>
      <c r="J61" s="182">
        <f t="shared" si="11"/>
        <v>0.9875</v>
      </c>
      <c r="K61" s="69"/>
      <c r="L61" s="70"/>
      <c r="M61" s="191"/>
      <c r="N61" s="69"/>
      <c r="O61" s="70"/>
      <c r="P61" s="44"/>
    </row>
    <row r="62" spans="1:16" ht="18.75">
      <c r="A62" s="8"/>
      <c r="B62" s="25"/>
      <c r="C62" s="25">
        <v>4040</v>
      </c>
      <c r="D62" s="15" t="s">
        <v>51</v>
      </c>
      <c r="E62" s="13">
        <v>40300</v>
      </c>
      <c r="F62" s="67">
        <v>40265</v>
      </c>
      <c r="G62" s="144">
        <f t="shared" si="10"/>
        <v>0.9991315136476426</v>
      </c>
      <c r="H62" s="13">
        <v>40300</v>
      </c>
      <c r="I62" s="67">
        <v>40265</v>
      </c>
      <c r="J62" s="182">
        <f t="shared" si="11"/>
        <v>0.9991315136476426</v>
      </c>
      <c r="K62" s="69"/>
      <c r="L62" s="70"/>
      <c r="M62" s="191"/>
      <c r="N62" s="69"/>
      <c r="O62" s="70"/>
      <c r="P62" s="44"/>
    </row>
    <row r="63" spans="1:16" ht="18.75">
      <c r="A63" s="8"/>
      <c r="B63" s="25"/>
      <c r="C63" s="25">
        <v>4110</v>
      </c>
      <c r="D63" s="15" t="s">
        <v>52</v>
      </c>
      <c r="E63" s="13">
        <v>111200</v>
      </c>
      <c r="F63" s="67">
        <v>105000</v>
      </c>
      <c r="G63" s="144">
        <f t="shared" si="10"/>
        <v>0.9442446043165468</v>
      </c>
      <c r="H63" s="13">
        <v>111200</v>
      </c>
      <c r="I63" s="67">
        <v>105000</v>
      </c>
      <c r="J63" s="182">
        <f t="shared" si="11"/>
        <v>0.9442446043165468</v>
      </c>
      <c r="K63" s="69"/>
      <c r="L63" s="70"/>
      <c r="M63" s="191"/>
      <c r="N63" s="69"/>
      <c r="O63" s="70"/>
      <c r="P63" s="44"/>
    </row>
    <row r="64" spans="1:16" ht="18.75">
      <c r="A64" s="8"/>
      <c r="B64" s="25"/>
      <c r="C64" s="25">
        <v>4120</v>
      </c>
      <c r="D64" s="15" t="s">
        <v>53</v>
      </c>
      <c r="E64" s="13">
        <v>16000</v>
      </c>
      <c r="F64" s="67">
        <v>15562</v>
      </c>
      <c r="G64" s="144">
        <f>F64/E64</f>
        <v>0.972625</v>
      </c>
      <c r="H64" s="13">
        <v>16000</v>
      </c>
      <c r="I64" s="67">
        <v>15562</v>
      </c>
      <c r="J64" s="182">
        <f>I64/H64</f>
        <v>0.972625</v>
      </c>
      <c r="K64" s="69"/>
      <c r="L64" s="70"/>
      <c r="M64" s="191"/>
      <c r="N64" s="69"/>
      <c r="O64" s="70"/>
      <c r="P64" s="44"/>
    </row>
    <row r="65" spans="1:16" ht="18.75">
      <c r="A65" s="8"/>
      <c r="B65" s="25"/>
      <c r="C65" s="25">
        <v>4140</v>
      </c>
      <c r="D65" s="15" t="s">
        <v>54</v>
      </c>
      <c r="E65" s="13">
        <v>6000</v>
      </c>
      <c r="F65" s="67">
        <v>5927</v>
      </c>
      <c r="G65" s="144">
        <f>F65/E65</f>
        <v>0.9878333333333333</v>
      </c>
      <c r="H65" s="13">
        <v>6000</v>
      </c>
      <c r="I65" s="67">
        <v>5927</v>
      </c>
      <c r="J65" s="182">
        <f>I65/H65</f>
        <v>0.9878333333333333</v>
      </c>
      <c r="K65" s="69"/>
      <c r="L65" s="70"/>
      <c r="M65" s="191"/>
      <c r="N65" s="69"/>
      <c r="O65" s="70"/>
      <c r="P65" s="44"/>
    </row>
    <row r="66" spans="1:16" ht="18.75">
      <c r="A66" s="8"/>
      <c r="B66" s="25"/>
      <c r="C66" s="25">
        <v>4170</v>
      </c>
      <c r="D66" s="15" t="s">
        <v>108</v>
      </c>
      <c r="E66" s="13">
        <v>1000</v>
      </c>
      <c r="F66" s="67">
        <v>1000</v>
      </c>
      <c r="G66" s="144">
        <f>F66/E66</f>
        <v>1</v>
      </c>
      <c r="H66" s="13">
        <v>1000</v>
      </c>
      <c r="I66" s="67">
        <v>1000</v>
      </c>
      <c r="J66" s="182">
        <f>I66/H66</f>
        <v>1</v>
      </c>
      <c r="K66" s="69"/>
      <c r="L66" s="70"/>
      <c r="M66" s="191"/>
      <c r="N66" s="69"/>
      <c r="O66" s="70"/>
      <c r="P66" s="44"/>
    </row>
    <row r="67" spans="1:16" ht="18.75">
      <c r="A67" s="8"/>
      <c r="B67" s="25"/>
      <c r="C67" s="25">
        <v>4210</v>
      </c>
      <c r="D67" s="15" t="s">
        <v>45</v>
      </c>
      <c r="E67" s="13">
        <v>54700</v>
      </c>
      <c r="F67" s="67">
        <v>54016</v>
      </c>
      <c r="G67" s="144">
        <f t="shared" si="10"/>
        <v>0.9874954296160877</v>
      </c>
      <c r="H67" s="13">
        <v>54700</v>
      </c>
      <c r="I67" s="67">
        <v>54016</v>
      </c>
      <c r="J67" s="182">
        <f t="shared" si="11"/>
        <v>0.9874954296160877</v>
      </c>
      <c r="K67" s="69"/>
      <c r="L67" s="70"/>
      <c r="M67" s="191"/>
      <c r="N67" s="69"/>
      <c r="O67" s="70"/>
      <c r="P67" s="44"/>
    </row>
    <row r="68" spans="1:16" ht="18.75">
      <c r="A68" s="8"/>
      <c r="B68" s="25"/>
      <c r="C68" s="25">
        <v>4260</v>
      </c>
      <c r="D68" s="15" t="s">
        <v>55</v>
      </c>
      <c r="E68" s="13">
        <v>47000</v>
      </c>
      <c r="F68" s="67">
        <v>43350</v>
      </c>
      <c r="G68" s="144">
        <f t="shared" si="10"/>
        <v>0.9223404255319149</v>
      </c>
      <c r="H68" s="13">
        <v>47000</v>
      </c>
      <c r="I68" s="67">
        <v>43350</v>
      </c>
      <c r="J68" s="182">
        <f t="shared" si="11"/>
        <v>0.9223404255319149</v>
      </c>
      <c r="K68" s="69"/>
      <c r="L68" s="70"/>
      <c r="M68" s="191"/>
      <c r="N68" s="69"/>
      <c r="O68" s="70"/>
      <c r="P68" s="44"/>
    </row>
    <row r="69" spans="1:16" ht="18.75">
      <c r="A69" s="8"/>
      <c r="B69" s="25"/>
      <c r="C69" s="25">
        <v>4270</v>
      </c>
      <c r="D69" s="15" t="s">
        <v>46</v>
      </c>
      <c r="E69" s="13">
        <v>2500</v>
      </c>
      <c r="F69" s="67">
        <v>2483</v>
      </c>
      <c r="G69" s="144">
        <f t="shared" si="10"/>
        <v>0.9932</v>
      </c>
      <c r="H69" s="13">
        <v>2500</v>
      </c>
      <c r="I69" s="67">
        <v>2483</v>
      </c>
      <c r="J69" s="182">
        <f t="shared" si="11"/>
        <v>0.9932</v>
      </c>
      <c r="K69" s="69"/>
      <c r="L69" s="70"/>
      <c r="M69" s="191"/>
      <c r="N69" s="69"/>
      <c r="O69" s="70"/>
      <c r="P69" s="44"/>
    </row>
    <row r="70" spans="1:16" ht="18.75">
      <c r="A70" s="8"/>
      <c r="B70" s="25"/>
      <c r="C70" s="25">
        <v>4300</v>
      </c>
      <c r="D70" s="15" t="s">
        <v>47</v>
      </c>
      <c r="E70" s="13">
        <v>99500</v>
      </c>
      <c r="F70" s="67">
        <v>99421</v>
      </c>
      <c r="G70" s="144">
        <f t="shared" si="10"/>
        <v>0.9992060301507538</v>
      </c>
      <c r="H70" s="13">
        <v>99500</v>
      </c>
      <c r="I70" s="67">
        <v>99421</v>
      </c>
      <c r="J70" s="182">
        <f t="shared" si="11"/>
        <v>0.9992060301507538</v>
      </c>
      <c r="K70" s="69"/>
      <c r="L70" s="70"/>
      <c r="M70" s="191"/>
      <c r="N70" s="69"/>
      <c r="O70" s="70"/>
      <c r="P70" s="44"/>
    </row>
    <row r="71" spans="1:16" ht="18.75">
      <c r="A71" s="8"/>
      <c r="B71" s="25"/>
      <c r="C71" s="25">
        <v>4350</v>
      </c>
      <c r="D71" s="15" t="s">
        <v>116</v>
      </c>
      <c r="E71" s="13">
        <v>5000</v>
      </c>
      <c r="F71" s="67">
        <v>4096</v>
      </c>
      <c r="G71" s="144">
        <f>F71/E71</f>
        <v>0.8192</v>
      </c>
      <c r="H71" s="13">
        <v>5000</v>
      </c>
      <c r="I71" s="67">
        <v>4096</v>
      </c>
      <c r="J71" s="182">
        <f>I71/H71</f>
        <v>0.8192</v>
      </c>
      <c r="K71" s="69"/>
      <c r="L71" s="70"/>
      <c r="M71" s="191"/>
      <c r="N71" s="69"/>
      <c r="O71" s="70"/>
      <c r="P71" s="44"/>
    </row>
    <row r="72" spans="1:16" ht="18.75">
      <c r="A72" s="8"/>
      <c r="B72" s="25"/>
      <c r="C72" s="25">
        <v>4410</v>
      </c>
      <c r="D72" s="15" t="s">
        <v>58</v>
      </c>
      <c r="E72" s="13">
        <v>4000</v>
      </c>
      <c r="F72" s="67">
        <v>3968</v>
      </c>
      <c r="G72" s="144">
        <f t="shared" si="10"/>
        <v>0.992</v>
      </c>
      <c r="H72" s="13">
        <v>4000</v>
      </c>
      <c r="I72" s="67">
        <v>3968</v>
      </c>
      <c r="J72" s="182">
        <f t="shared" si="11"/>
        <v>0.992</v>
      </c>
      <c r="K72" s="69"/>
      <c r="L72" s="70"/>
      <c r="M72" s="191"/>
      <c r="N72" s="69"/>
      <c r="O72" s="70"/>
      <c r="P72" s="44"/>
    </row>
    <row r="73" spans="1:16" ht="18.75">
      <c r="A73" s="8"/>
      <c r="B73" s="25"/>
      <c r="C73" s="25">
        <v>4430</v>
      </c>
      <c r="D73" s="15" t="s">
        <v>56</v>
      </c>
      <c r="E73" s="13">
        <v>3200</v>
      </c>
      <c r="F73" s="67">
        <v>3163</v>
      </c>
      <c r="G73" s="144">
        <f aca="true" t="shared" si="12" ref="G73:G93">F73/E73</f>
        <v>0.9884375</v>
      </c>
      <c r="H73" s="13">
        <v>3200</v>
      </c>
      <c r="I73" s="67">
        <v>3163</v>
      </c>
      <c r="J73" s="182">
        <f aca="true" t="shared" si="13" ref="J73:J93">I73/H73</f>
        <v>0.9884375</v>
      </c>
      <c r="K73" s="69"/>
      <c r="L73" s="70"/>
      <c r="M73" s="191"/>
      <c r="N73" s="69"/>
      <c r="O73" s="70"/>
      <c r="P73" s="44"/>
    </row>
    <row r="74" spans="1:16" ht="18.75">
      <c r="A74" s="8"/>
      <c r="B74" s="25"/>
      <c r="C74" s="25">
        <v>4440</v>
      </c>
      <c r="D74" s="15" t="s">
        <v>156</v>
      </c>
      <c r="E74" s="13">
        <v>14100</v>
      </c>
      <c r="F74" s="67">
        <v>14067</v>
      </c>
      <c r="G74" s="144">
        <f t="shared" si="12"/>
        <v>0.9976595744680851</v>
      </c>
      <c r="H74" s="13">
        <v>14100</v>
      </c>
      <c r="I74" s="67">
        <v>14067</v>
      </c>
      <c r="J74" s="182">
        <f t="shared" si="13"/>
        <v>0.9976595744680851</v>
      </c>
      <c r="K74" s="69"/>
      <c r="L74" s="70"/>
      <c r="M74" s="191"/>
      <c r="N74" s="69"/>
      <c r="O74" s="70"/>
      <c r="P74" s="44"/>
    </row>
    <row r="75" spans="1:16" ht="18.75">
      <c r="A75" s="8"/>
      <c r="B75" s="25"/>
      <c r="C75" s="25">
        <v>4580</v>
      </c>
      <c r="D75" s="15" t="s">
        <v>101</v>
      </c>
      <c r="E75" s="13">
        <v>2000</v>
      </c>
      <c r="F75" s="67">
        <v>1594</v>
      </c>
      <c r="G75" s="144">
        <f t="shared" si="12"/>
        <v>0.797</v>
      </c>
      <c r="H75" s="13">
        <v>2000</v>
      </c>
      <c r="I75" s="67">
        <v>1594</v>
      </c>
      <c r="J75" s="182">
        <f t="shared" si="13"/>
        <v>0.797</v>
      </c>
      <c r="K75" s="69"/>
      <c r="L75" s="70"/>
      <c r="M75" s="191"/>
      <c r="N75" s="69"/>
      <c r="O75" s="70"/>
      <c r="P75" s="44"/>
    </row>
    <row r="76" spans="1:16" ht="18.75">
      <c r="A76" s="8"/>
      <c r="B76" s="32">
        <v>75075</v>
      </c>
      <c r="C76" s="32"/>
      <c r="D76" s="32" t="s">
        <v>109</v>
      </c>
      <c r="E76" s="33">
        <f>SUM(E77:E78)</f>
        <v>61100</v>
      </c>
      <c r="F76" s="33">
        <f>SUM(F77:F78)</f>
        <v>60954</v>
      </c>
      <c r="G76" s="143">
        <f t="shared" si="12"/>
        <v>0.9976104746317512</v>
      </c>
      <c r="H76" s="33">
        <f>SUM(H77:H78)</f>
        <v>61100</v>
      </c>
      <c r="I76" s="33">
        <f>SUM(I77:I78)</f>
        <v>60954</v>
      </c>
      <c r="J76" s="121">
        <f t="shared" si="13"/>
        <v>0.9976104746317512</v>
      </c>
      <c r="K76" s="65"/>
      <c r="L76" s="33"/>
      <c r="M76" s="190"/>
      <c r="N76" s="65"/>
      <c r="O76" s="33"/>
      <c r="P76" s="35"/>
    </row>
    <row r="77" spans="1:16" ht="18.75">
      <c r="A77" s="8"/>
      <c r="B77" s="25"/>
      <c r="C77" s="25">
        <v>4210</v>
      </c>
      <c r="D77" s="15" t="s">
        <v>45</v>
      </c>
      <c r="E77" s="13">
        <v>17100</v>
      </c>
      <c r="F77" s="67">
        <v>17009</v>
      </c>
      <c r="G77" s="144">
        <f t="shared" si="12"/>
        <v>0.9946783625730994</v>
      </c>
      <c r="H77" s="13">
        <v>17100</v>
      </c>
      <c r="I77" s="67">
        <v>17009</v>
      </c>
      <c r="J77" s="182">
        <f t="shared" si="13"/>
        <v>0.9946783625730994</v>
      </c>
      <c r="K77" s="69"/>
      <c r="L77" s="70"/>
      <c r="M77" s="191"/>
      <c r="N77" s="69"/>
      <c r="O77" s="70"/>
      <c r="P77" s="44"/>
    </row>
    <row r="78" spans="1:16" ht="18.75">
      <c r="A78" s="8"/>
      <c r="B78" s="25"/>
      <c r="C78" s="25">
        <v>4300</v>
      </c>
      <c r="D78" s="15" t="s">
        <v>47</v>
      </c>
      <c r="E78" s="13">
        <v>44000</v>
      </c>
      <c r="F78" s="67">
        <v>43945</v>
      </c>
      <c r="G78" s="144">
        <f t="shared" si="12"/>
        <v>0.99875</v>
      </c>
      <c r="H78" s="13">
        <v>44000</v>
      </c>
      <c r="I78" s="67">
        <v>43945</v>
      </c>
      <c r="J78" s="182">
        <f t="shared" si="13"/>
        <v>0.99875</v>
      </c>
      <c r="K78" s="69"/>
      <c r="L78" s="70"/>
      <c r="M78" s="191"/>
      <c r="N78" s="69"/>
      <c r="O78" s="70"/>
      <c r="P78" s="44"/>
    </row>
    <row r="79" spans="1:16" ht="18.75">
      <c r="A79" s="8"/>
      <c r="B79" s="32">
        <v>75095</v>
      </c>
      <c r="C79" s="32"/>
      <c r="D79" s="32" t="s">
        <v>4</v>
      </c>
      <c r="E79" s="33">
        <f>SUM(E80:E93)</f>
        <v>100390</v>
      </c>
      <c r="F79" s="33">
        <f>SUM(F80:F93)</f>
        <v>96152</v>
      </c>
      <c r="G79" s="143">
        <f t="shared" si="12"/>
        <v>0.9577846399043729</v>
      </c>
      <c r="H79" s="33">
        <f>SUM(H80:H93)</f>
        <v>100390</v>
      </c>
      <c r="I79" s="33">
        <f>SUM(I80:I93)</f>
        <v>96152</v>
      </c>
      <c r="J79" s="121">
        <f t="shared" si="13"/>
        <v>0.9577846399043729</v>
      </c>
      <c r="K79" s="65"/>
      <c r="L79" s="33"/>
      <c r="M79" s="190"/>
      <c r="N79" s="65"/>
      <c r="O79" s="33"/>
      <c r="P79" s="35"/>
    </row>
    <row r="80" spans="1:16" ht="18.75">
      <c r="A80" s="8"/>
      <c r="B80" s="25"/>
      <c r="C80" s="25">
        <v>3030</v>
      </c>
      <c r="D80" s="15" t="s">
        <v>60</v>
      </c>
      <c r="E80" s="13">
        <v>7330</v>
      </c>
      <c r="F80" s="67">
        <v>7308</v>
      </c>
      <c r="G80" s="144">
        <f t="shared" si="12"/>
        <v>0.9969986357435198</v>
      </c>
      <c r="H80" s="13">
        <v>7330</v>
      </c>
      <c r="I80" s="67">
        <v>7308</v>
      </c>
      <c r="J80" s="182">
        <f t="shared" si="13"/>
        <v>0.9969986357435198</v>
      </c>
      <c r="K80" s="69"/>
      <c r="L80" s="70"/>
      <c r="M80" s="191"/>
      <c r="N80" s="69"/>
      <c r="O80" s="70"/>
      <c r="P80" s="44"/>
    </row>
    <row r="81" spans="1:16" ht="18.75">
      <c r="A81" s="8"/>
      <c r="B81" s="25"/>
      <c r="C81" s="25">
        <v>4010</v>
      </c>
      <c r="D81" s="15" t="s">
        <v>50</v>
      </c>
      <c r="E81" s="13">
        <v>40800</v>
      </c>
      <c r="F81" s="67">
        <v>39178</v>
      </c>
      <c r="G81" s="144">
        <f t="shared" si="12"/>
        <v>0.9602450980392156</v>
      </c>
      <c r="H81" s="13">
        <v>40800</v>
      </c>
      <c r="I81" s="67">
        <v>39178</v>
      </c>
      <c r="J81" s="182">
        <f t="shared" si="13"/>
        <v>0.9602450980392156</v>
      </c>
      <c r="K81" s="69"/>
      <c r="L81" s="70"/>
      <c r="M81" s="191"/>
      <c r="N81" s="69"/>
      <c r="O81" s="70"/>
      <c r="P81" s="44"/>
    </row>
    <row r="82" spans="1:16" ht="18.75">
      <c r="A82" s="8"/>
      <c r="B82" s="25"/>
      <c r="C82" s="25">
        <v>4040</v>
      </c>
      <c r="D82" s="15" t="s">
        <v>51</v>
      </c>
      <c r="E82" s="13">
        <v>3400</v>
      </c>
      <c r="F82" s="67">
        <v>3384</v>
      </c>
      <c r="G82" s="144">
        <f t="shared" si="12"/>
        <v>0.9952941176470588</v>
      </c>
      <c r="H82" s="13">
        <v>3400</v>
      </c>
      <c r="I82" s="67">
        <v>3384</v>
      </c>
      <c r="J82" s="182">
        <f t="shared" si="13"/>
        <v>0.9952941176470588</v>
      </c>
      <c r="K82" s="69"/>
      <c r="L82" s="70"/>
      <c r="M82" s="191"/>
      <c r="N82" s="69"/>
      <c r="O82" s="70"/>
      <c r="P82" s="44"/>
    </row>
    <row r="83" spans="1:16" ht="18.75">
      <c r="A83" s="8"/>
      <c r="B83" s="25"/>
      <c r="C83" s="25">
        <v>4110</v>
      </c>
      <c r="D83" s="15" t="s">
        <v>52</v>
      </c>
      <c r="E83" s="13">
        <v>7400</v>
      </c>
      <c r="F83" s="67">
        <v>7200</v>
      </c>
      <c r="G83" s="144">
        <f t="shared" si="12"/>
        <v>0.972972972972973</v>
      </c>
      <c r="H83" s="13">
        <v>7400</v>
      </c>
      <c r="I83" s="67">
        <v>7200</v>
      </c>
      <c r="J83" s="182">
        <f t="shared" si="13"/>
        <v>0.972972972972973</v>
      </c>
      <c r="K83" s="69"/>
      <c r="L83" s="70"/>
      <c r="M83" s="191"/>
      <c r="N83" s="69"/>
      <c r="O83" s="70"/>
      <c r="P83" s="44"/>
    </row>
    <row r="84" spans="1:16" ht="18.75">
      <c r="A84" s="8"/>
      <c r="B84" s="25"/>
      <c r="C84" s="25">
        <v>4120</v>
      </c>
      <c r="D84" s="15" t="s">
        <v>53</v>
      </c>
      <c r="E84" s="13">
        <v>1100</v>
      </c>
      <c r="F84" s="67">
        <v>1024</v>
      </c>
      <c r="G84" s="144">
        <f t="shared" si="12"/>
        <v>0.9309090909090909</v>
      </c>
      <c r="H84" s="13">
        <v>1100</v>
      </c>
      <c r="I84" s="67">
        <v>1024</v>
      </c>
      <c r="J84" s="182">
        <f t="shared" si="13"/>
        <v>0.9309090909090909</v>
      </c>
      <c r="K84" s="69"/>
      <c r="L84" s="70"/>
      <c r="M84" s="191"/>
      <c r="N84" s="69"/>
      <c r="O84" s="70"/>
      <c r="P84" s="44"/>
    </row>
    <row r="85" spans="1:16" ht="18.75">
      <c r="A85" s="8"/>
      <c r="B85" s="25"/>
      <c r="C85" s="25">
        <v>4140</v>
      </c>
      <c r="D85" s="15" t="s">
        <v>54</v>
      </c>
      <c r="E85" s="13">
        <v>1200</v>
      </c>
      <c r="F85" s="67">
        <v>1180</v>
      </c>
      <c r="G85" s="144">
        <f t="shared" si="12"/>
        <v>0.9833333333333333</v>
      </c>
      <c r="H85" s="13">
        <v>1200</v>
      </c>
      <c r="I85" s="67">
        <v>1180</v>
      </c>
      <c r="J85" s="182">
        <f t="shared" si="13"/>
        <v>0.9833333333333333</v>
      </c>
      <c r="K85" s="69"/>
      <c r="L85" s="70"/>
      <c r="M85" s="191"/>
      <c r="N85" s="69"/>
      <c r="O85" s="70"/>
      <c r="P85" s="44"/>
    </row>
    <row r="86" spans="1:16" ht="18.75">
      <c r="A86" s="8"/>
      <c r="B86" s="25"/>
      <c r="C86" s="25">
        <v>4210</v>
      </c>
      <c r="D86" s="15" t="s">
        <v>45</v>
      </c>
      <c r="E86" s="13">
        <v>7500</v>
      </c>
      <c r="F86" s="67">
        <v>6490</v>
      </c>
      <c r="G86" s="144">
        <f t="shared" si="12"/>
        <v>0.8653333333333333</v>
      </c>
      <c r="H86" s="13">
        <v>7500</v>
      </c>
      <c r="I86" s="67">
        <v>6490</v>
      </c>
      <c r="J86" s="182">
        <f t="shared" si="13"/>
        <v>0.8653333333333333</v>
      </c>
      <c r="K86" s="69"/>
      <c r="L86" s="70"/>
      <c r="M86" s="191"/>
      <c r="N86" s="69"/>
      <c r="O86" s="70"/>
      <c r="P86" s="44"/>
    </row>
    <row r="87" spans="1:16" ht="18.75">
      <c r="A87" s="8"/>
      <c r="B87" s="25"/>
      <c r="C87" s="25">
        <v>4260</v>
      </c>
      <c r="D87" s="15" t="s">
        <v>55</v>
      </c>
      <c r="E87" s="13">
        <v>1020</v>
      </c>
      <c r="F87" s="67">
        <v>1011</v>
      </c>
      <c r="G87" s="144">
        <f t="shared" si="12"/>
        <v>0.9911764705882353</v>
      </c>
      <c r="H87" s="13">
        <v>1020</v>
      </c>
      <c r="I87" s="67">
        <v>1011</v>
      </c>
      <c r="J87" s="182">
        <f t="shared" si="13"/>
        <v>0.9911764705882353</v>
      </c>
      <c r="K87" s="69"/>
      <c r="L87" s="70"/>
      <c r="M87" s="191"/>
      <c r="N87" s="69"/>
      <c r="O87" s="70"/>
      <c r="P87" s="44"/>
    </row>
    <row r="88" spans="1:16" ht="18.75">
      <c r="A88" s="8"/>
      <c r="B88" s="25"/>
      <c r="C88" s="25">
        <v>4270</v>
      </c>
      <c r="D88" s="15" t="s">
        <v>46</v>
      </c>
      <c r="E88" s="13">
        <v>2000</v>
      </c>
      <c r="F88" s="67">
        <v>1912</v>
      </c>
      <c r="G88" s="144">
        <f t="shared" si="12"/>
        <v>0.956</v>
      </c>
      <c r="H88" s="13">
        <v>2000</v>
      </c>
      <c r="I88" s="67">
        <v>1912</v>
      </c>
      <c r="J88" s="182">
        <f t="shared" si="13"/>
        <v>0.956</v>
      </c>
      <c r="K88" s="69"/>
      <c r="L88" s="70"/>
      <c r="M88" s="191"/>
      <c r="N88" s="69"/>
      <c r="O88" s="70"/>
      <c r="P88" s="44"/>
    </row>
    <row r="89" spans="1:16" ht="18.75">
      <c r="A89" s="8"/>
      <c r="B89" s="25"/>
      <c r="C89" s="25">
        <v>4300</v>
      </c>
      <c r="D89" s="15" t="s">
        <v>47</v>
      </c>
      <c r="E89" s="13">
        <v>6300</v>
      </c>
      <c r="F89" s="67">
        <v>6063</v>
      </c>
      <c r="G89" s="144">
        <f t="shared" si="12"/>
        <v>0.9623809523809523</v>
      </c>
      <c r="H89" s="13">
        <v>6300</v>
      </c>
      <c r="I89" s="67">
        <v>6063</v>
      </c>
      <c r="J89" s="182">
        <f t="shared" si="13"/>
        <v>0.9623809523809523</v>
      </c>
      <c r="K89" s="69"/>
      <c r="L89" s="70"/>
      <c r="M89" s="191"/>
      <c r="N89" s="69"/>
      <c r="O89" s="70"/>
      <c r="P89" s="44"/>
    </row>
    <row r="90" spans="1:16" ht="18.75">
      <c r="A90" s="8"/>
      <c r="B90" s="25"/>
      <c r="C90" s="25">
        <v>4410</v>
      </c>
      <c r="D90" s="15" t="s">
        <v>58</v>
      </c>
      <c r="E90" s="13">
        <v>250</v>
      </c>
      <c r="F90" s="67">
        <v>249</v>
      </c>
      <c r="G90" s="144">
        <f t="shared" si="12"/>
        <v>0.996</v>
      </c>
      <c r="H90" s="13">
        <v>250</v>
      </c>
      <c r="I90" s="67">
        <v>249</v>
      </c>
      <c r="J90" s="182">
        <f t="shared" si="13"/>
        <v>0.996</v>
      </c>
      <c r="K90" s="69"/>
      <c r="L90" s="70"/>
      <c r="M90" s="191"/>
      <c r="N90" s="69"/>
      <c r="O90" s="70"/>
      <c r="P90" s="44"/>
    </row>
    <row r="91" spans="1:16" ht="18.75">
      <c r="A91" s="8"/>
      <c r="B91" s="25"/>
      <c r="C91" s="25">
        <v>4430</v>
      </c>
      <c r="D91" s="15" t="s">
        <v>56</v>
      </c>
      <c r="E91" s="13">
        <v>9000</v>
      </c>
      <c r="F91" s="67">
        <v>8071</v>
      </c>
      <c r="G91" s="144">
        <f t="shared" si="12"/>
        <v>0.8967777777777778</v>
      </c>
      <c r="H91" s="13">
        <v>9000</v>
      </c>
      <c r="I91" s="67">
        <v>8071</v>
      </c>
      <c r="J91" s="182">
        <f t="shared" si="13"/>
        <v>0.8967777777777778</v>
      </c>
      <c r="K91" s="69"/>
      <c r="L91" s="70"/>
      <c r="M91" s="191"/>
      <c r="N91" s="69"/>
      <c r="O91" s="70"/>
      <c r="P91" s="44"/>
    </row>
    <row r="92" spans="1:16" ht="18.75">
      <c r="A92" s="8"/>
      <c r="B92" s="25"/>
      <c r="C92" s="25">
        <v>4440</v>
      </c>
      <c r="D92" s="15" t="s">
        <v>156</v>
      </c>
      <c r="E92" s="13">
        <v>500</v>
      </c>
      <c r="F92" s="67">
        <v>500</v>
      </c>
      <c r="G92" s="144">
        <f t="shared" si="12"/>
        <v>1</v>
      </c>
      <c r="H92" s="13">
        <v>500</v>
      </c>
      <c r="I92" s="67">
        <v>500</v>
      </c>
      <c r="J92" s="182">
        <f t="shared" si="13"/>
        <v>1</v>
      </c>
      <c r="K92" s="69"/>
      <c r="L92" s="70"/>
      <c r="M92" s="191"/>
      <c r="N92" s="69"/>
      <c r="O92" s="70"/>
      <c r="P92" s="44"/>
    </row>
    <row r="93" spans="1:16" ht="19.5" thickBot="1">
      <c r="A93" s="8"/>
      <c r="B93" s="25"/>
      <c r="C93" s="25">
        <v>6050</v>
      </c>
      <c r="D93" s="15" t="s">
        <v>76</v>
      </c>
      <c r="E93" s="13">
        <v>12590</v>
      </c>
      <c r="F93" s="67">
        <v>12582</v>
      </c>
      <c r="G93" s="144">
        <f t="shared" si="12"/>
        <v>0.9993645750595711</v>
      </c>
      <c r="H93" s="13">
        <v>12590</v>
      </c>
      <c r="I93" s="67">
        <v>12582</v>
      </c>
      <c r="J93" s="182">
        <f t="shared" si="13"/>
        <v>0.9993645750595711</v>
      </c>
      <c r="K93" s="69"/>
      <c r="L93" s="70"/>
      <c r="M93" s="191"/>
      <c r="N93" s="69"/>
      <c r="O93" s="70"/>
      <c r="P93" s="44"/>
    </row>
    <row r="94" spans="1:16" ht="38.25" thickBot="1">
      <c r="A94" s="285">
        <v>751</v>
      </c>
      <c r="B94" s="20"/>
      <c r="C94" s="20"/>
      <c r="D94" s="276" t="s">
        <v>136</v>
      </c>
      <c r="E94" s="19">
        <f>E95+E101+E109</f>
        <v>22061</v>
      </c>
      <c r="F94" s="19">
        <f>F95+F101+F109</f>
        <v>22061</v>
      </c>
      <c r="G94" s="129">
        <f>F94/E94</f>
        <v>1</v>
      </c>
      <c r="H94" s="19"/>
      <c r="I94" s="19"/>
      <c r="J94" s="278"/>
      <c r="K94" s="23">
        <f>K95+K101+K109</f>
        <v>22061</v>
      </c>
      <c r="L94" s="19">
        <f>L95+L101+L109</f>
        <v>22061</v>
      </c>
      <c r="M94" s="193">
        <f>L94/K94</f>
        <v>1</v>
      </c>
      <c r="N94" s="68"/>
      <c r="O94" s="19"/>
      <c r="P94" s="24"/>
    </row>
    <row r="95" spans="1:16" ht="37.5">
      <c r="A95" s="81"/>
      <c r="B95" s="280">
        <v>75101</v>
      </c>
      <c r="C95" s="25"/>
      <c r="D95" s="61" t="s">
        <v>157</v>
      </c>
      <c r="E95" s="8">
        <f>SUM(E96:E100)</f>
        <v>950</v>
      </c>
      <c r="F95" s="8">
        <f>SUM(F96:F100)</f>
        <v>950</v>
      </c>
      <c r="G95" s="168">
        <f>F95/E95</f>
        <v>1</v>
      </c>
      <c r="H95" s="9"/>
      <c r="I95" s="8"/>
      <c r="J95" s="240"/>
      <c r="K95" s="9">
        <f>SUM(K96:K100)</f>
        <v>950</v>
      </c>
      <c r="L95" s="8">
        <f>SUM(L96:L100)</f>
        <v>950</v>
      </c>
      <c r="M95" s="173">
        <f>L95/K95</f>
        <v>1</v>
      </c>
      <c r="N95" s="62"/>
      <c r="O95" s="8"/>
      <c r="P95" s="40"/>
    </row>
    <row r="96" spans="1:16" ht="18.75">
      <c r="A96" s="81"/>
      <c r="B96" s="25"/>
      <c r="C96" s="25">
        <v>4110</v>
      </c>
      <c r="D96" s="15" t="s">
        <v>52</v>
      </c>
      <c r="E96" s="13">
        <v>69</v>
      </c>
      <c r="F96" s="67">
        <v>69</v>
      </c>
      <c r="G96" s="144">
        <f aca="true" t="shared" si="14" ref="G96:G124">F96/E96</f>
        <v>1</v>
      </c>
      <c r="H96" s="67"/>
      <c r="I96" s="70"/>
      <c r="J96" s="240"/>
      <c r="K96" s="14">
        <v>69</v>
      </c>
      <c r="L96" s="13">
        <v>69</v>
      </c>
      <c r="M96" s="212">
        <f aca="true" t="shared" si="15" ref="M96:M120">L96/K96</f>
        <v>1</v>
      </c>
      <c r="N96" s="69"/>
      <c r="O96" s="70"/>
      <c r="P96" s="44"/>
    </row>
    <row r="97" spans="1:16" ht="18.75">
      <c r="A97" s="8"/>
      <c r="B97" s="25"/>
      <c r="C97" s="25">
        <v>4120</v>
      </c>
      <c r="D97" s="15" t="s">
        <v>53</v>
      </c>
      <c r="E97" s="13">
        <v>10</v>
      </c>
      <c r="F97" s="67">
        <v>10</v>
      </c>
      <c r="G97" s="144">
        <f t="shared" si="14"/>
        <v>1</v>
      </c>
      <c r="H97" s="67"/>
      <c r="I97" s="70"/>
      <c r="J97" s="182"/>
      <c r="K97" s="69">
        <v>10</v>
      </c>
      <c r="L97" s="70">
        <v>10</v>
      </c>
      <c r="M97" s="212">
        <f t="shared" si="15"/>
        <v>1</v>
      </c>
      <c r="N97" s="69"/>
      <c r="O97" s="70"/>
      <c r="P97" s="44"/>
    </row>
    <row r="98" spans="1:16" ht="18.75">
      <c r="A98" s="73"/>
      <c r="B98" s="25"/>
      <c r="C98" s="25">
        <v>4170</v>
      </c>
      <c r="D98" s="15" t="s">
        <v>108</v>
      </c>
      <c r="E98" s="13">
        <v>400</v>
      </c>
      <c r="F98" s="67">
        <v>400</v>
      </c>
      <c r="G98" s="144">
        <f t="shared" si="14"/>
        <v>1</v>
      </c>
      <c r="H98" s="67"/>
      <c r="I98" s="70"/>
      <c r="J98" s="240"/>
      <c r="K98" s="60">
        <v>400</v>
      </c>
      <c r="L98" s="70">
        <v>400</v>
      </c>
      <c r="M98" s="212">
        <f t="shared" si="15"/>
        <v>1</v>
      </c>
      <c r="N98" s="69"/>
      <c r="O98" s="70"/>
      <c r="P98" s="44"/>
    </row>
    <row r="99" spans="1:16" ht="18.75">
      <c r="A99" s="73"/>
      <c r="B99" s="25"/>
      <c r="C99" s="25">
        <v>4210</v>
      </c>
      <c r="D99" s="15" t="s">
        <v>45</v>
      </c>
      <c r="E99" s="13">
        <v>200</v>
      </c>
      <c r="F99" s="67">
        <v>200</v>
      </c>
      <c r="G99" s="144">
        <f t="shared" si="14"/>
        <v>1</v>
      </c>
      <c r="H99" s="67"/>
      <c r="I99" s="70"/>
      <c r="J99" s="240"/>
      <c r="K99" s="14">
        <v>200</v>
      </c>
      <c r="L99" s="13">
        <v>200</v>
      </c>
      <c r="M99" s="212">
        <f t="shared" si="15"/>
        <v>1</v>
      </c>
      <c r="N99" s="69"/>
      <c r="O99" s="70"/>
      <c r="P99" s="44"/>
    </row>
    <row r="100" spans="1:16" ht="18.75">
      <c r="A100" s="73"/>
      <c r="B100" s="25"/>
      <c r="C100" s="25">
        <v>4300</v>
      </c>
      <c r="D100" s="15" t="s">
        <v>47</v>
      </c>
      <c r="E100" s="13">
        <v>271</v>
      </c>
      <c r="F100" s="67">
        <v>271</v>
      </c>
      <c r="G100" s="144">
        <f t="shared" si="14"/>
        <v>1</v>
      </c>
      <c r="H100" s="67"/>
      <c r="I100" s="70"/>
      <c r="J100" s="240"/>
      <c r="K100" s="14">
        <v>271</v>
      </c>
      <c r="L100" s="13">
        <v>271</v>
      </c>
      <c r="M100" s="212">
        <f t="shared" si="15"/>
        <v>1</v>
      </c>
      <c r="N100" s="69"/>
      <c r="O100" s="70"/>
      <c r="P100" s="44"/>
    </row>
    <row r="101" spans="1:16" ht="18.75">
      <c r="A101" s="73"/>
      <c r="B101" s="32">
        <v>75107</v>
      </c>
      <c r="C101" s="32"/>
      <c r="D101" s="32" t="s">
        <v>118</v>
      </c>
      <c r="E101" s="33">
        <f>SUM(E102:E108)</f>
        <v>13046</v>
      </c>
      <c r="F101" s="34">
        <f>SUM(F102:F108)</f>
        <v>13046</v>
      </c>
      <c r="G101" s="143">
        <f t="shared" si="14"/>
        <v>1</v>
      </c>
      <c r="H101" s="267"/>
      <c r="I101" s="197"/>
      <c r="J101" s="268"/>
      <c r="K101" s="34">
        <f>SUM(K102:K108)</f>
        <v>13046</v>
      </c>
      <c r="L101" s="34">
        <f>SUM(L102:L108)</f>
        <v>13046</v>
      </c>
      <c r="M101" s="213">
        <f t="shared" si="15"/>
        <v>1</v>
      </c>
      <c r="N101" s="270"/>
      <c r="O101" s="197"/>
      <c r="P101" s="199"/>
    </row>
    <row r="102" spans="1:16" ht="18.75">
      <c r="A102" s="73"/>
      <c r="B102" s="25"/>
      <c r="C102" s="25">
        <v>3030</v>
      </c>
      <c r="D102" s="15" t="s">
        <v>60</v>
      </c>
      <c r="E102" s="13">
        <v>7560</v>
      </c>
      <c r="F102" s="13">
        <v>7560</v>
      </c>
      <c r="G102" s="144">
        <f t="shared" si="14"/>
        <v>1</v>
      </c>
      <c r="H102" s="67"/>
      <c r="I102" s="70"/>
      <c r="J102" s="240"/>
      <c r="K102" s="16">
        <v>7560</v>
      </c>
      <c r="L102" s="13">
        <v>7560</v>
      </c>
      <c r="M102" s="212">
        <f t="shared" si="15"/>
        <v>1</v>
      </c>
      <c r="N102" s="60"/>
      <c r="O102" s="70"/>
      <c r="P102" s="44"/>
    </row>
    <row r="103" spans="1:16" ht="18.75">
      <c r="A103" s="73"/>
      <c r="B103" s="25"/>
      <c r="C103" s="25">
        <v>4110</v>
      </c>
      <c r="D103" s="15" t="s">
        <v>52</v>
      </c>
      <c r="E103" s="13">
        <v>348</v>
      </c>
      <c r="F103" s="13">
        <v>348</v>
      </c>
      <c r="G103" s="144">
        <f t="shared" si="14"/>
        <v>1</v>
      </c>
      <c r="H103" s="67"/>
      <c r="I103" s="70"/>
      <c r="J103" s="240"/>
      <c r="K103" s="16">
        <v>348</v>
      </c>
      <c r="L103" s="13">
        <v>348</v>
      </c>
      <c r="M103" s="212">
        <f t="shared" si="15"/>
        <v>1</v>
      </c>
      <c r="N103" s="60"/>
      <c r="O103" s="70"/>
      <c r="P103" s="44"/>
    </row>
    <row r="104" spans="1:16" ht="18.75">
      <c r="A104" s="73"/>
      <c r="B104" s="25"/>
      <c r="C104" s="25">
        <v>4120</v>
      </c>
      <c r="D104" s="15" t="s">
        <v>53</v>
      </c>
      <c r="E104" s="13">
        <v>49</v>
      </c>
      <c r="F104" s="13">
        <v>49</v>
      </c>
      <c r="G104" s="144">
        <f t="shared" si="14"/>
        <v>1</v>
      </c>
      <c r="H104" s="67"/>
      <c r="I104" s="70"/>
      <c r="J104" s="240"/>
      <c r="K104" s="16">
        <v>49</v>
      </c>
      <c r="L104" s="13">
        <v>49</v>
      </c>
      <c r="M104" s="212">
        <f t="shared" si="15"/>
        <v>1</v>
      </c>
      <c r="N104" s="60"/>
      <c r="O104" s="70"/>
      <c r="P104" s="44"/>
    </row>
    <row r="105" spans="1:16" ht="18.75">
      <c r="A105" s="73"/>
      <c r="B105" s="25"/>
      <c r="C105" s="25">
        <v>4170</v>
      </c>
      <c r="D105" s="15" t="s">
        <v>108</v>
      </c>
      <c r="E105" s="13">
        <v>2020</v>
      </c>
      <c r="F105" s="13">
        <v>2020</v>
      </c>
      <c r="G105" s="144">
        <f t="shared" si="14"/>
        <v>1</v>
      </c>
      <c r="H105" s="67"/>
      <c r="I105" s="70"/>
      <c r="J105" s="240"/>
      <c r="K105" s="16">
        <v>2020</v>
      </c>
      <c r="L105" s="13">
        <v>2020</v>
      </c>
      <c r="M105" s="212">
        <f t="shared" si="15"/>
        <v>1</v>
      </c>
      <c r="N105" s="60"/>
      <c r="O105" s="70"/>
      <c r="P105" s="44"/>
    </row>
    <row r="106" spans="1:16" ht="18.75">
      <c r="A106" s="73"/>
      <c r="B106" s="25"/>
      <c r="C106" s="25">
        <v>4210</v>
      </c>
      <c r="D106" s="15" t="s">
        <v>45</v>
      </c>
      <c r="E106" s="13">
        <v>1680</v>
      </c>
      <c r="F106" s="13">
        <v>1680</v>
      </c>
      <c r="G106" s="144">
        <f t="shared" si="14"/>
        <v>1</v>
      </c>
      <c r="H106" s="67"/>
      <c r="I106" s="70"/>
      <c r="J106" s="240"/>
      <c r="K106" s="16">
        <v>1680</v>
      </c>
      <c r="L106" s="13">
        <v>1680</v>
      </c>
      <c r="M106" s="212">
        <f t="shared" si="15"/>
        <v>1</v>
      </c>
      <c r="N106" s="60"/>
      <c r="O106" s="70"/>
      <c r="P106" s="44"/>
    </row>
    <row r="107" spans="1:16" ht="18.75">
      <c r="A107" s="73"/>
      <c r="B107" s="25"/>
      <c r="C107" s="25">
        <v>4300</v>
      </c>
      <c r="D107" s="15" t="s">
        <v>47</v>
      </c>
      <c r="E107" s="13">
        <v>886</v>
      </c>
      <c r="F107" s="13">
        <v>886</v>
      </c>
      <c r="G107" s="144">
        <f t="shared" si="14"/>
        <v>1</v>
      </c>
      <c r="H107" s="67"/>
      <c r="I107" s="70"/>
      <c r="J107" s="240"/>
      <c r="K107" s="16">
        <v>886</v>
      </c>
      <c r="L107" s="13">
        <v>886</v>
      </c>
      <c r="M107" s="212">
        <f t="shared" si="15"/>
        <v>1</v>
      </c>
      <c r="N107" s="60"/>
      <c r="O107" s="70"/>
      <c r="P107" s="44"/>
    </row>
    <row r="108" spans="1:16" ht="18.75">
      <c r="A108" s="73"/>
      <c r="B108" s="25"/>
      <c r="C108" s="25">
        <v>4410</v>
      </c>
      <c r="D108" s="15" t="s">
        <v>58</v>
      </c>
      <c r="E108" s="13">
        <v>503</v>
      </c>
      <c r="F108" s="13">
        <v>503</v>
      </c>
      <c r="G108" s="144">
        <f t="shared" si="14"/>
        <v>1</v>
      </c>
      <c r="H108" s="67"/>
      <c r="I108" s="70"/>
      <c r="J108" s="240"/>
      <c r="K108" s="16">
        <v>503</v>
      </c>
      <c r="L108" s="13">
        <v>503</v>
      </c>
      <c r="M108" s="212">
        <f t="shared" si="15"/>
        <v>1</v>
      </c>
      <c r="N108" s="60"/>
      <c r="O108" s="70"/>
      <c r="P108" s="44"/>
    </row>
    <row r="109" spans="1:16" ht="18.75">
      <c r="A109" s="73"/>
      <c r="B109" s="32">
        <v>75108</v>
      </c>
      <c r="C109" s="32"/>
      <c r="D109" s="32" t="s">
        <v>120</v>
      </c>
      <c r="E109" s="33">
        <f>SUM(E110:E116)</f>
        <v>8065</v>
      </c>
      <c r="F109" s="34">
        <f>SUM(F110:F116)</f>
        <v>8065</v>
      </c>
      <c r="G109" s="143">
        <f t="shared" si="14"/>
        <v>1</v>
      </c>
      <c r="H109" s="267"/>
      <c r="I109" s="197"/>
      <c r="J109" s="268"/>
      <c r="K109" s="34">
        <f>SUM(K110:K116)</f>
        <v>8065</v>
      </c>
      <c r="L109" s="34">
        <f>SUM(L110:L116)</f>
        <v>8065</v>
      </c>
      <c r="M109" s="213">
        <f t="shared" si="15"/>
        <v>1</v>
      </c>
      <c r="N109" s="270"/>
      <c r="O109" s="197"/>
      <c r="P109" s="199"/>
    </row>
    <row r="110" spans="1:16" ht="18.75">
      <c r="A110" s="73"/>
      <c r="B110" s="25"/>
      <c r="C110" s="25">
        <v>3030</v>
      </c>
      <c r="D110" s="15" t="s">
        <v>60</v>
      </c>
      <c r="E110" s="13">
        <v>4185</v>
      </c>
      <c r="F110" s="13">
        <v>4185</v>
      </c>
      <c r="G110" s="144">
        <f t="shared" si="14"/>
        <v>1</v>
      </c>
      <c r="H110" s="67"/>
      <c r="I110" s="70"/>
      <c r="J110" s="240"/>
      <c r="K110" s="16">
        <v>4185</v>
      </c>
      <c r="L110" s="13">
        <v>4185</v>
      </c>
      <c r="M110" s="212">
        <f t="shared" si="15"/>
        <v>1</v>
      </c>
      <c r="N110" s="60"/>
      <c r="O110" s="70"/>
      <c r="P110" s="44"/>
    </row>
    <row r="111" spans="1:16" ht="18.75">
      <c r="A111" s="73"/>
      <c r="B111" s="25"/>
      <c r="C111" s="25">
        <v>4110</v>
      </c>
      <c r="D111" s="15" t="s">
        <v>52</v>
      </c>
      <c r="E111" s="13">
        <v>236</v>
      </c>
      <c r="F111" s="13">
        <v>236</v>
      </c>
      <c r="G111" s="144">
        <f t="shared" si="14"/>
        <v>1</v>
      </c>
      <c r="H111" s="67"/>
      <c r="I111" s="70"/>
      <c r="J111" s="240"/>
      <c r="K111" s="16">
        <v>236</v>
      </c>
      <c r="L111" s="13">
        <v>236</v>
      </c>
      <c r="M111" s="212">
        <f t="shared" si="15"/>
        <v>1</v>
      </c>
      <c r="N111" s="60"/>
      <c r="O111" s="70"/>
      <c r="P111" s="44"/>
    </row>
    <row r="112" spans="1:16" ht="18.75">
      <c r="A112" s="73"/>
      <c r="B112" s="25"/>
      <c r="C112" s="25">
        <v>4120</v>
      </c>
      <c r="D112" s="15" t="s">
        <v>53</v>
      </c>
      <c r="E112" s="13">
        <v>34</v>
      </c>
      <c r="F112" s="13">
        <v>34</v>
      </c>
      <c r="G112" s="144">
        <f t="shared" si="14"/>
        <v>1</v>
      </c>
      <c r="H112" s="67"/>
      <c r="I112" s="70"/>
      <c r="J112" s="240"/>
      <c r="K112" s="16">
        <v>34</v>
      </c>
      <c r="L112" s="13">
        <v>34</v>
      </c>
      <c r="M112" s="212">
        <f t="shared" si="15"/>
        <v>1</v>
      </c>
      <c r="N112" s="60"/>
      <c r="O112" s="70"/>
      <c r="P112" s="44"/>
    </row>
    <row r="113" spans="1:16" ht="18.75">
      <c r="A113" s="73"/>
      <c r="B113" s="25"/>
      <c r="C113" s="25">
        <v>4170</v>
      </c>
      <c r="D113" s="15" t="s">
        <v>108</v>
      </c>
      <c r="E113" s="13">
        <v>1370</v>
      </c>
      <c r="F113" s="13">
        <v>1370</v>
      </c>
      <c r="G113" s="144">
        <f t="shared" si="14"/>
        <v>1</v>
      </c>
      <c r="H113" s="67"/>
      <c r="I113" s="70"/>
      <c r="J113" s="240"/>
      <c r="K113" s="16">
        <v>1370</v>
      </c>
      <c r="L113" s="13">
        <v>1370</v>
      </c>
      <c r="M113" s="212">
        <f t="shared" si="15"/>
        <v>1</v>
      </c>
      <c r="N113" s="60"/>
      <c r="O113" s="70"/>
      <c r="P113" s="44"/>
    </row>
    <row r="114" spans="1:16" ht="18.75">
      <c r="A114" s="73"/>
      <c r="B114" s="25"/>
      <c r="C114" s="25">
        <v>4210</v>
      </c>
      <c r="D114" s="15" t="s">
        <v>45</v>
      </c>
      <c r="E114" s="13">
        <v>1153</v>
      </c>
      <c r="F114" s="13">
        <v>1153</v>
      </c>
      <c r="G114" s="144">
        <f t="shared" si="14"/>
        <v>1</v>
      </c>
      <c r="H114" s="67"/>
      <c r="I114" s="70"/>
      <c r="J114" s="240"/>
      <c r="K114" s="16">
        <v>1153</v>
      </c>
      <c r="L114" s="13">
        <v>1153</v>
      </c>
      <c r="M114" s="212">
        <f t="shared" si="15"/>
        <v>1</v>
      </c>
      <c r="N114" s="60"/>
      <c r="O114" s="70"/>
      <c r="P114" s="44"/>
    </row>
    <row r="115" spans="1:16" ht="18.75">
      <c r="A115" s="73"/>
      <c r="B115" s="25"/>
      <c r="C115" s="25">
        <v>4300</v>
      </c>
      <c r="D115" s="15" t="s">
        <v>47</v>
      </c>
      <c r="E115" s="13">
        <v>648</v>
      </c>
      <c r="F115" s="13">
        <v>648</v>
      </c>
      <c r="G115" s="144">
        <f t="shared" si="14"/>
        <v>1</v>
      </c>
      <c r="H115" s="67"/>
      <c r="I115" s="70"/>
      <c r="J115" s="240"/>
      <c r="K115" s="16">
        <v>648</v>
      </c>
      <c r="L115" s="13">
        <v>648</v>
      </c>
      <c r="M115" s="212">
        <f t="shared" si="15"/>
        <v>1</v>
      </c>
      <c r="N115" s="60"/>
      <c r="O115" s="70"/>
      <c r="P115" s="44"/>
    </row>
    <row r="116" spans="1:16" ht="19.5" thickBot="1">
      <c r="A116" s="73"/>
      <c r="B116" s="25"/>
      <c r="C116" s="25">
        <v>4410</v>
      </c>
      <c r="D116" s="15" t="s">
        <v>58</v>
      </c>
      <c r="E116" s="13">
        <v>439</v>
      </c>
      <c r="F116" s="13">
        <v>439</v>
      </c>
      <c r="G116" s="144">
        <f t="shared" si="14"/>
        <v>1</v>
      </c>
      <c r="H116" s="67"/>
      <c r="I116" s="70"/>
      <c r="J116" s="269"/>
      <c r="K116" s="16">
        <v>439</v>
      </c>
      <c r="L116" s="13">
        <v>439</v>
      </c>
      <c r="M116" s="271">
        <f t="shared" si="15"/>
        <v>1</v>
      </c>
      <c r="N116" s="60"/>
      <c r="O116" s="70"/>
      <c r="P116" s="44"/>
    </row>
    <row r="117" spans="1:16" ht="19.5" thickBot="1">
      <c r="A117" s="19">
        <v>752</v>
      </c>
      <c r="B117" s="20"/>
      <c r="C117" s="20"/>
      <c r="D117" s="20" t="s">
        <v>110</v>
      </c>
      <c r="E117" s="19">
        <f>E118</f>
        <v>500</v>
      </c>
      <c r="F117" s="19">
        <f>F118</f>
        <v>500</v>
      </c>
      <c r="G117" s="129">
        <f t="shared" si="14"/>
        <v>1</v>
      </c>
      <c r="H117" s="19"/>
      <c r="I117" s="19"/>
      <c r="J117" s="130"/>
      <c r="K117" s="68">
        <f>K118</f>
        <v>500</v>
      </c>
      <c r="L117" s="19">
        <f>L118</f>
        <v>500</v>
      </c>
      <c r="M117" s="193">
        <f>L117/K117</f>
        <v>1</v>
      </c>
      <c r="N117" s="68"/>
      <c r="O117" s="19"/>
      <c r="P117" s="24"/>
    </row>
    <row r="118" spans="1:16" ht="18.75">
      <c r="A118" s="73"/>
      <c r="B118" s="25">
        <v>75212</v>
      </c>
      <c r="C118" s="25"/>
      <c r="D118" s="25" t="s">
        <v>128</v>
      </c>
      <c r="E118" s="8">
        <f>SUM(E119:E120)</f>
        <v>500</v>
      </c>
      <c r="F118" s="9">
        <f>SUM(F119:F120)</f>
        <v>500</v>
      </c>
      <c r="G118" s="168">
        <f t="shared" si="14"/>
        <v>1</v>
      </c>
      <c r="H118" s="67"/>
      <c r="I118" s="70"/>
      <c r="J118" s="240"/>
      <c r="K118" s="39">
        <f>SUM(K119:K120)</f>
        <v>500</v>
      </c>
      <c r="L118" s="8">
        <f>SUM(L119:L120)</f>
        <v>500</v>
      </c>
      <c r="M118" s="242">
        <f t="shared" si="15"/>
        <v>1</v>
      </c>
      <c r="N118" s="69"/>
      <c r="O118" s="70"/>
      <c r="P118" s="44"/>
    </row>
    <row r="119" spans="1:16" ht="18.75">
      <c r="A119" s="73"/>
      <c r="B119" s="25"/>
      <c r="C119" s="25">
        <v>4300</v>
      </c>
      <c r="D119" s="15" t="s">
        <v>47</v>
      </c>
      <c r="E119" s="13">
        <v>300</v>
      </c>
      <c r="F119" s="67">
        <v>300</v>
      </c>
      <c r="G119" s="144">
        <f t="shared" si="14"/>
        <v>1</v>
      </c>
      <c r="H119" s="67"/>
      <c r="I119" s="70"/>
      <c r="J119" s="240"/>
      <c r="K119" s="14">
        <v>300</v>
      </c>
      <c r="L119" s="13">
        <v>300</v>
      </c>
      <c r="M119" s="212">
        <f t="shared" si="15"/>
        <v>1</v>
      </c>
      <c r="N119" s="69"/>
      <c r="O119" s="70"/>
      <c r="P119" s="44"/>
    </row>
    <row r="120" spans="1:16" ht="19.5" thickBot="1">
      <c r="A120" s="73"/>
      <c r="B120" s="25"/>
      <c r="C120" s="25">
        <v>4410</v>
      </c>
      <c r="D120" s="15" t="s">
        <v>58</v>
      </c>
      <c r="E120" s="13">
        <v>200</v>
      </c>
      <c r="F120" s="67">
        <v>200</v>
      </c>
      <c r="G120" s="144">
        <f t="shared" si="14"/>
        <v>1</v>
      </c>
      <c r="H120" s="67"/>
      <c r="I120" s="70"/>
      <c r="J120" s="240"/>
      <c r="K120" s="14">
        <v>200</v>
      </c>
      <c r="L120" s="13">
        <v>200</v>
      </c>
      <c r="M120" s="212">
        <f t="shared" si="15"/>
        <v>1</v>
      </c>
      <c r="N120" s="69"/>
      <c r="O120" s="70"/>
      <c r="P120" s="44"/>
    </row>
    <row r="121" spans="1:16" ht="42.75" customHeight="1" thickBot="1">
      <c r="A121" s="285">
        <v>754</v>
      </c>
      <c r="B121" s="20"/>
      <c r="C121" s="20"/>
      <c r="D121" s="276" t="s">
        <v>158</v>
      </c>
      <c r="E121" s="19">
        <f>E124+E122</f>
        <v>118000</v>
      </c>
      <c r="F121" s="19">
        <f>F124+F122</f>
        <v>115000</v>
      </c>
      <c r="G121" s="129">
        <f t="shared" si="14"/>
        <v>0.9745762711864406</v>
      </c>
      <c r="H121" s="19">
        <f>H122+H124</f>
        <v>118000</v>
      </c>
      <c r="I121" s="19">
        <f>I124+I122</f>
        <v>115000</v>
      </c>
      <c r="J121" s="130">
        <f>I121/H121</f>
        <v>0.9745762711864406</v>
      </c>
      <c r="K121" s="68"/>
      <c r="L121" s="19"/>
      <c r="M121" s="193"/>
      <c r="N121" s="68"/>
      <c r="O121" s="19"/>
      <c r="P121" s="24"/>
    </row>
    <row r="122" spans="1:16" ht="18.75">
      <c r="A122" s="6"/>
      <c r="B122" s="25">
        <v>75405</v>
      </c>
      <c r="C122" s="25"/>
      <c r="D122" s="25" t="s">
        <v>129</v>
      </c>
      <c r="E122" s="33">
        <f>E123</f>
        <v>10000</v>
      </c>
      <c r="F122" s="34">
        <f>F123</f>
        <v>10000</v>
      </c>
      <c r="G122" s="143">
        <f>F122/E122</f>
        <v>1</v>
      </c>
      <c r="H122" s="9">
        <f>H123</f>
        <v>10000</v>
      </c>
      <c r="I122" s="9">
        <f>I123</f>
        <v>10000</v>
      </c>
      <c r="J122" s="121">
        <f>I122/H122</f>
        <v>1</v>
      </c>
      <c r="K122" s="237"/>
      <c r="L122" s="6"/>
      <c r="M122" s="238"/>
      <c r="N122" s="237"/>
      <c r="O122" s="6"/>
      <c r="P122" s="239"/>
    </row>
    <row r="123" spans="1:16" ht="18.75">
      <c r="A123" s="6"/>
      <c r="B123" s="38"/>
      <c r="C123" s="25">
        <v>2950</v>
      </c>
      <c r="D123" s="15" t="s">
        <v>130</v>
      </c>
      <c r="E123" s="16">
        <v>10000</v>
      </c>
      <c r="F123" s="16">
        <v>10000</v>
      </c>
      <c r="G123" s="144">
        <f t="shared" si="14"/>
        <v>1</v>
      </c>
      <c r="H123" s="16">
        <v>10000</v>
      </c>
      <c r="I123" s="16">
        <v>10000</v>
      </c>
      <c r="J123" s="182">
        <f>I123/H123</f>
        <v>1</v>
      </c>
      <c r="K123" s="237"/>
      <c r="L123" s="6"/>
      <c r="M123" s="238"/>
      <c r="N123" s="237"/>
      <c r="O123" s="6"/>
      <c r="P123" s="239"/>
    </row>
    <row r="124" spans="1:16" ht="18.75">
      <c r="A124" s="8"/>
      <c r="B124" s="32">
        <v>75412</v>
      </c>
      <c r="C124" s="32"/>
      <c r="D124" s="32" t="s">
        <v>64</v>
      </c>
      <c r="E124" s="34">
        <f>SUM(E125:E136)</f>
        <v>108000</v>
      </c>
      <c r="F124" s="34">
        <f>SUM(F125:F136)</f>
        <v>105000</v>
      </c>
      <c r="G124" s="168">
        <f t="shared" si="14"/>
        <v>0.9722222222222222</v>
      </c>
      <c r="H124" s="34">
        <f>SUM(H125:H136)</f>
        <v>108000</v>
      </c>
      <c r="I124" s="34">
        <f>SUM(I125:I136)</f>
        <v>105000</v>
      </c>
      <c r="J124" s="121">
        <f>I124/H124</f>
        <v>0.9722222222222222</v>
      </c>
      <c r="K124" s="196"/>
      <c r="L124" s="197"/>
      <c r="M124" s="198"/>
      <c r="N124" s="196"/>
      <c r="O124" s="197"/>
      <c r="P124" s="199"/>
    </row>
    <row r="125" spans="1:16" ht="18.75">
      <c r="A125" s="8"/>
      <c r="B125" s="25"/>
      <c r="C125" s="25">
        <v>4010</v>
      </c>
      <c r="D125" s="15" t="s">
        <v>50</v>
      </c>
      <c r="E125" s="13">
        <v>24000</v>
      </c>
      <c r="F125" s="67">
        <v>23226</v>
      </c>
      <c r="G125" s="144">
        <f aca="true" t="shared" si="16" ref="G125:G133">F125/E125</f>
        <v>0.96775</v>
      </c>
      <c r="H125" s="13">
        <v>24000</v>
      </c>
      <c r="I125" s="67">
        <v>23226</v>
      </c>
      <c r="J125" s="182">
        <f aca="true" t="shared" si="17" ref="J125:J134">I125/H125</f>
        <v>0.96775</v>
      </c>
      <c r="K125" s="69"/>
      <c r="L125" s="70"/>
      <c r="M125" s="191"/>
      <c r="N125" s="69"/>
      <c r="O125" s="70"/>
      <c r="P125" s="44"/>
    </row>
    <row r="126" spans="1:16" ht="18.75">
      <c r="A126" s="8"/>
      <c r="B126" s="25"/>
      <c r="C126" s="25">
        <v>4040</v>
      </c>
      <c r="D126" s="15" t="s">
        <v>51</v>
      </c>
      <c r="E126" s="13">
        <v>2200</v>
      </c>
      <c r="F126" s="67">
        <v>2197</v>
      </c>
      <c r="G126" s="144">
        <f t="shared" si="16"/>
        <v>0.9986363636363637</v>
      </c>
      <c r="H126" s="13">
        <v>2200</v>
      </c>
      <c r="I126" s="67">
        <v>2197</v>
      </c>
      <c r="J126" s="182">
        <f t="shared" si="17"/>
        <v>0.9986363636363637</v>
      </c>
      <c r="K126" s="69"/>
      <c r="L126" s="70"/>
      <c r="M126" s="191"/>
      <c r="N126" s="69"/>
      <c r="O126" s="70"/>
      <c r="P126" s="44"/>
    </row>
    <row r="127" spans="1:16" ht="18.75">
      <c r="A127" s="8"/>
      <c r="B127" s="25"/>
      <c r="C127" s="25">
        <v>4110</v>
      </c>
      <c r="D127" s="15" t="s">
        <v>52</v>
      </c>
      <c r="E127" s="13">
        <v>5000</v>
      </c>
      <c r="F127" s="67">
        <v>4446</v>
      </c>
      <c r="G127" s="144">
        <f t="shared" si="16"/>
        <v>0.8892</v>
      </c>
      <c r="H127" s="13">
        <v>5000</v>
      </c>
      <c r="I127" s="67">
        <v>4446</v>
      </c>
      <c r="J127" s="182">
        <f t="shared" si="17"/>
        <v>0.8892</v>
      </c>
      <c r="K127" s="69"/>
      <c r="L127" s="70"/>
      <c r="M127" s="191"/>
      <c r="N127" s="69"/>
      <c r="O127" s="70"/>
      <c r="P127" s="44"/>
    </row>
    <row r="128" spans="1:16" ht="18.75">
      <c r="A128" s="8"/>
      <c r="B128" s="25"/>
      <c r="C128" s="25">
        <v>4120</v>
      </c>
      <c r="D128" s="15" t="s">
        <v>53</v>
      </c>
      <c r="E128" s="13">
        <v>900</v>
      </c>
      <c r="F128" s="67">
        <v>632</v>
      </c>
      <c r="G128" s="144">
        <f t="shared" si="16"/>
        <v>0.7022222222222222</v>
      </c>
      <c r="H128" s="13">
        <v>900</v>
      </c>
      <c r="I128" s="67">
        <v>632</v>
      </c>
      <c r="J128" s="182">
        <f t="shared" si="17"/>
        <v>0.7022222222222222</v>
      </c>
      <c r="K128" s="69"/>
      <c r="L128" s="70"/>
      <c r="M128" s="191"/>
      <c r="N128" s="69"/>
      <c r="O128" s="70"/>
      <c r="P128" s="44"/>
    </row>
    <row r="129" spans="1:16" ht="18.75">
      <c r="A129" s="8"/>
      <c r="B129" s="25"/>
      <c r="C129" s="25">
        <v>4140</v>
      </c>
      <c r="D129" s="15" t="s">
        <v>54</v>
      </c>
      <c r="E129" s="13">
        <v>750</v>
      </c>
      <c r="F129" s="67">
        <v>715</v>
      </c>
      <c r="G129" s="144">
        <f t="shared" si="16"/>
        <v>0.9533333333333334</v>
      </c>
      <c r="H129" s="13">
        <v>750</v>
      </c>
      <c r="I129" s="67">
        <v>715</v>
      </c>
      <c r="J129" s="182">
        <f t="shared" si="17"/>
        <v>0.9533333333333334</v>
      </c>
      <c r="K129" s="69"/>
      <c r="L129" s="70"/>
      <c r="M129" s="191"/>
      <c r="N129" s="69"/>
      <c r="O129" s="70"/>
      <c r="P129" s="44"/>
    </row>
    <row r="130" spans="1:16" ht="18.75">
      <c r="A130" s="8"/>
      <c r="B130" s="25"/>
      <c r="C130" s="25">
        <v>4210</v>
      </c>
      <c r="D130" s="15" t="s">
        <v>45</v>
      </c>
      <c r="E130" s="13">
        <v>19650</v>
      </c>
      <c r="F130" s="67">
        <v>18753</v>
      </c>
      <c r="G130" s="144">
        <f t="shared" si="16"/>
        <v>0.954351145038168</v>
      </c>
      <c r="H130" s="13">
        <v>19650</v>
      </c>
      <c r="I130" s="67">
        <v>18753</v>
      </c>
      <c r="J130" s="182">
        <f t="shared" si="17"/>
        <v>0.954351145038168</v>
      </c>
      <c r="K130" s="69"/>
      <c r="L130" s="70"/>
      <c r="M130" s="191"/>
      <c r="N130" s="69"/>
      <c r="O130" s="70"/>
      <c r="P130" s="44"/>
    </row>
    <row r="131" spans="1:16" ht="18.75">
      <c r="A131" s="8"/>
      <c r="B131" s="25"/>
      <c r="C131" s="25">
        <v>4260</v>
      </c>
      <c r="D131" s="15" t="s">
        <v>55</v>
      </c>
      <c r="E131" s="13">
        <v>27100</v>
      </c>
      <c r="F131" s="67">
        <v>26979</v>
      </c>
      <c r="G131" s="144">
        <f t="shared" si="16"/>
        <v>0.9955350553505535</v>
      </c>
      <c r="H131" s="13">
        <v>27100</v>
      </c>
      <c r="I131" s="67">
        <v>26979</v>
      </c>
      <c r="J131" s="182">
        <f t="shared" si="17"/>
        <v>0.9955350553505535</v>
      </c>
      <c r="K131" s="69"/>
      <c r="L131" s="70"/>
      <c r="M131" s="191"/>
      <c r="N131" s="69"/>
      <c r="O131" s="70"/>
      <c r="P131" s="44"/>
    </row>
    <row r="132" spans="1:16" ht="18.75">
      <c r="A132" s="8"/>
      <c r="B132" s="25"/>
      <c r="C132" s="25">
        <v>4270</v>
      </c>
      <c r="D132" s="15" t="s">
        <v>46</v>
      </c>
      <c r="E132" s="13">
        <v>1900</v>
      </c>
      <c r="F132" s="67">
        <v>1808</v>
      </c>
      <c r="G132" s="144">
        <f t="shared" si="16"/>
        <v>0.9515789473684211</v>
      </c>
      <c r="H132" s="13">
        <v>1900</v>
      </c>
      <c r="I132" s="67">
        <v>1808</v>
      </c>
      <c r="J132" s="182">
        <f t="shared" si="17"/>
        <v>0.9515789473684211</v>
      </c>
      <c r="K132" s="69"/>
      <c r="L132" s="70"/>
      <c r="M132" s="191"/>
      <c r="N132" s="69"/>
      <c r="O132" s="70"/>
      <c r="P132" s="44"/>
    </row>
    <row r="133" spans="1:16" ht="18.75">
      <c r="A133" s="8"/>
      <c r="B133" s="25"/>
      <c r="C133" s="25">
        <v>4300</v>
      </c>
      <c r="D133" s="15" t="s">
        <v>47</v>
      </c>
      <c r="E133" s="13">
        <v>18600</v>
      </c>
      <c r="F133" s="67">
        <v>18380</v>
      </c>
      <c r="G133" s="144">
        <f t="shared" si="16"/>
        <v>0.9881720430107527</v>
      </c>
      <c r="H133" s="13">
        <v>18600</v>
      </c>
      <c r="I133" s="67">
        <v>18380</v>
      </c>
      <c r="J133" s="182">
        <f t="shared" si="17"/>
        <v>0.9881720430107527</v>
      </c>
      <c r="K133" s="69"/>
      <c r="L133" s="70"/>
      <c r="M133" s="191"/>
      <c r="N133" s="69"/>
      <c r="O133" s="70"/>
      <c r="P133" s="44"/>
    </row>
    <row r="134" spans="1:16" ht="18.75">
      <c r="A134" s="8"/>
      <c r="B134" s="25"/>
      <c r="C134" s="25">
        <v>4410</v>
      </c>
      <c r="D134" s="15" t="s">
        <v>58</v>
      </c>
      <c r="E134" s="13">
        <v>700</v>
      </c>
      <c r="F134" s="67">
        <v>694</v>
      </c>
      <c r="G134" s="144">
        <f>F134/E134</f>
        <v>0.9914285714285714</v>
      </c>
      <c r="H134" s="13">
        <v>700</v>
      </c>
      <c r="I134" s="67">
        <v>694</v>
      </c>
      <c r="J134" s="182">
        <f t="shared" si="17"/>
        <v>0.9914285714285714</v>
      </c>
      <c r="K134" s="69"/>
      <c r="L134" s="70"/>
      <c r="M134" s="191"/>
      <c r="N134" s="69"/>
      <c r="O134" s="70"/>
      <c r="P134" s="44"/>
    </row>
    <row r="135" spans="1:16" ht="18.75">
      <c r="A135" s="8"/>
      <c r="B135" s="25"/>
      <c r="C135" s="25">
        <v>4420</v>
      </c>
      <c r="D135" s="15" t="s">
        <v>61</v>
      </c>
      <c r="E135" s="13">
        <v>900</v>
      </c>
      <c r="F135" s="67">
        <v>878</v>
      </c>
      <c r="G135" s="144">
        <f>F135/E135</f>
        <v>0.9755555555555555</v>
      </c>
      <c r="H135" s="13">
        <v>900</v>
      </c>
      <c r="I135" s="67">
        <v>878</v>
      </c>
      <c r="J135" s="182">
        <f>I135/H135</f>
        <v>0.9755555555555555</v>
      </c>
      <c r="K135" s="69"/>
      <c r="L135" s="70"/>
      <c r="M135" s="191"/>
      <c r="N135" s="69"/>
      <c r="O135" s="70"/>
      <c r="P135" s="44"/>
    </row>
    <row r="136" spans="1:16" ht="19.5" thickBot="1">
      <c r="A136" s="8"/>
      <c r="B136" s="25"/>
      <c r="C136" s="25">
        <v>4430</v>
      </c>
      <c r="D136" s="15" t="s">
        <v>56</v>
      </c>
      <c r="E136" s="13">
        <v>6300</v>
      </c>
      <c r="F136" s="13">
        <v>6292</v>
      </c>
      <c r="G136" s="144">
        <f>F136/E136</f>
        <v>0.9987301587301587</v>
      </c>
      <c r="H136" s="13">
        <v>6300</v>
      </c>
      <c r="I136" s="13">
        <v>6292</v>
      </c>
      <c r="J136" s="192">
        <f>I136/H136</f>
        <v>0.9987301587301587</v>
      </c>
      <c r="K136" s="69"/>
      <c r="L136" s="70"/>
      <c r="M136" s="191"/>
      <c r="N136" s="69"/>
      <c r="O136" s="70"/>
      <c r="P136" s="44"/>
    </row>
    <row r="137" spans="1:16" ht="75" customHeight="1" thickBot="1">
      <c r="A137" s="286">
        <v>756</v>
      </c>
      <c r="B137" s="20"/>
      <c r="C137" s="20"/>
      <c r="D137" s="276" t="s">
        <v>159</v>
      </c>
      <c r="E137" s="19">
        <f>E138</f>
        <v>30000</v>
      </c>
      <c r="F137" s="19">
        <f>F138</f>
        <v>29957</v>
      </c>
      <c r="G137" s="129">
        <f aca="true" t="shared" si="18" ref="G137:G145">F137/E137</f>
        <v>0.9985666666666667</v>
      </c>
      <c r="H137" s="22">
        <f>H138</f>
        <v>30000</v>
      </c>
      <c r="I137" s="19">
        <f>I138</f>
        <v>29957</v>
      </c>
      <c r="J137" s="130">
        <f aca="true" t="shared" si="19" ref="J137:J145">I137/H137</f>
        <v>0.9985666666666667</v>
      </c>
      <c r="K137" s="68"/>
      <c r="L137" s="19"/>
      <c r="M137" s="193"/>
      <c r="N137" s="68"/>
      <c r="O137" s="19"/>
      <c r="P137" s="24"/>
    </row>
    <row r="138" spans="1:16" ht="37.5">
      <c r="A138" s="73"/>
      <c r="B138" s="280">
        <v>75647</v>
      </c>
      <c r="C138" s="25"/>
      <c r="D138" s="61" t="s">
        <v>160</v>
      </c>
      <c r="E138" s="8">
        <f>SUM(E139:E141)</f>
        <v>30000</v>
      </c>
      <c r="F138" s="8">
        <f>SUM(F139:F141)</f>
        <v>29957</v>
      </c>
      <c r="G138" s="168">
        <f t="shared" si="18"/>
        <v>0.9985666666666667</v>
      </c>
      <c r="H138" s="8">
        <f>SUM(H139:H141)</f>
        <v>30000</v>
      </c>
      <c r="I138" s="8">
        <f>SUM(I139:I141)</f>
        <v>29957</v>
      </c>
      <c r="J138" s="194">
        <f t="shared" si="19"/>
        <v>0.9985666666666667</v>
      </c>
      <c r="K138" s="62"/>
      <c r="L138" s="8"/>
      <c r="M138" s="209"/>
      <c r="N138" s="62"/>
      <c r="O138" s="8"/>
      <c r="P138" s="40"/>
    </row>
    <row r="139" spans="1:16" ht="18.75">
      <c r="A139" s="73"/>
      <c r="B139" s="25"/>
      <c r="C139" s="25">
        <v>4100</v>
      </c>
      <c r="D139" s="15" t="s">
        <v>63</v>
      </c>
      <c r="E139" s="13">
        <v>25000</v>
      </c>
      <c r="F139" s="67">
        <v>24957</v>
      </c>
      <c r="G139" s="144">
        <f t="shared" si="18"/>
        <v>0.99828</v>
      </c>
      <c r="H139" s="67">
        <v>25000</v>
      </c>
      <c r="I139" s="67">
        <v>24957</v>
      </c>
      <c r="J139" s="182">
        <f t="shared" si="19"/>
        <v>0.99828</v>
      </c>
      <c r="K139" s="69"/>
      <c r="L139" s="70"/>
      <c r="M139" s="191"/>
      <c r="N139" s="69"/>
      <c r="O139" s="70"/>
      <c r="P139" s="44"/>
    </row>
    <row r="140" spans="1:16" ht="18.75">
      <c r="A140" s="8"/>
      <c r="B140" s="25"/>
      <c r="C140" s="25">
        <v>4210</v>
      </c>
      <c r="D140" s="15" t="s">
        <v>45</v>
      </c>
      <c r="E140" s="13">
        <v>2000</v>
      </c>
      <c r="F140" s="67">
        <v>2000</v>
      </c>
      <c r="G140" s="144">
        <f t="shared" si="18"/>
        <v>1</v>
      </c>
      <c r="H140" s="67">
        <v>2000</v>
      </c>
      <c r="I140" s="67">
        <v>2000</v>
      </c>
      <c r="J140" s="182">
        <f t="shared" si="19"/>
        <v>1</v>
      </c>
      <c r="K140" s="69"/>
      <c r="L140" s="70"/>
      <c r="M140" s="191"/>
      <c r="N140" s="69"/>
      <c r="O140" s="70"/>
      <c r="P140" s="44"/>
    </row>
    <row r="141" spans="1:16" ht="19.5" thickBot="1">
      <c r="A141" s="73"/>
      <c r="B141" s="25"/>
      <c r="C141" s="25">
        <v>4300</v>
      </c>
      <c r="D141" s="15" t="s">
        <v>47</v>
      </c>
      <c r="E141" s="13">
        <f>H141</f>
        <v>3000</v>
      </c>
      <c r="F141" s="67">
        <v>3000</v>
      </c>
      <c r="G141" s="144">
        <f t="shared" si="18"/>
        <v>1</v>
      </c>
      <c r="H141" s="67">
        <v>3000</v>
      </c>
      <c r="I141" s="67">
        <v>3000</v>
      </c>
      <c r="J141" s="182">
        <f t="shared" si="19"/>
        <v>1</v>
      </c>
      <c r="K141" s="69"/>
      <c r="L141" s="70"/>
      <c r="M141" s="191"/>
      <c r="N141" s="69"/>
      <c r="O141" s="70"/>
      <c r="P141" s="44"/>
    </row>
    <row r="142" spans="1:16" ht="19.5" thickBot="1">
      <c r="A142" s="74">
        <v>757</v>
      </c>
      <c r="B142" s="20"/>
      <c r="C142" s="20"/>
      <c r="D142" s="20" t="s">
        <v>65</v>
      </c>
      <c r="E142" s="19">
        <f>E143</f>
        <v>110000</v>
      </c>
      <c r="F142" s="19">
        <f>F143</f>
        <v>108521</v>
      </c>
      <c r="G142" s="129">
        <f t="shared" si="18"/>
        <v>0.9865545454545455</v>
      </c>
      <c r="H142" s="22">
        <f>H143</f>
        <v>110000</v>
      </c>
      <c r="I142" s="19">
        <f>I143</f>
        <v>108521</v>
      </c>
      <c r="J142" s="130">
        <f t="shared" si="19"/>
        <v>0.9865545454545455</v>
      </c>
      <c r="K142" s="68"/>
      <c r="L142" s="19"/>
      <c r="M142" s="193"/>
      <c r="N142" s="68"/>
      <c r="O142" s="19"/>
      <c r="P142" s="24"/>
    </row>
    <row r="143" spans="1:16" ht="37.5">
      <c r="A143" s="73"/>
      <c r="B143" s="280">
        <v>75702</v>
      </c>
      <c r="C143" s="25"/>
      <c r="D143" s="61" t="s">
        <v>161</v>
      </c>
      <c r="E143" s="8">
        <f>SUM(E144:E145)</f>
        <v>110000</v>
      </c>
      <c r="F143" s="8">
        <f>SUM(F144:F145)</f>
        <v>108521</v>
      </c>
      <c r="G143" s="168">
        <f t="shared" si="18"/>
        <v>0.9865545454545455</v>
      </c>
      <c r="H143" s="8">
        <f>SUM(H144:H145)</f>
        <v>110000</v>
      </c>
      <c r="I143" s="8">
        <f>SUM(I144:I145)</f>
        <v>108521</v>
      </c>
      <c r="J143" s="194">
        <f t="shared" si="19"/>
        <v>0.9865545454545455</v>
      </c>
      <c r="K143" s="62"/>
      <c r="L143" s="8"/>
      <c r="M143" s="209"/>
      <c r="N143" s="62"/>
      <c r="O143" s="8"/>
      <c r="P143" s="40"/>
    </row>
    <row r="144" spans="1:16" ht="18.75">
      <c r="A144" s="73"/>
      <c r="B144" s="25"/>
      <c r="C144" s="25">
        <v>4300</v>
      </c>
      <c r="D144" s="15" t="s">
        <v>47</v>
      </c>
      <c r="E144" s="13">
        <v>30000</v>
      </c>
      <c r="F144" s="67">
        <v>29881</v>
      </c>
      <c r="G144" s="144">
        <f t="shared" si="18"/>
        <v>0.9960333333333333</v>
      </c>
      <c r="H144" s="67">
        <v>30000</v>
      </c>
      <c r="I144" s="67">
        <v>29881</v>
      </c>
      <c r="J144" s="182">
        <f t="shared" si="19"/>
        <v>0.9960333333333333</v>
      </c>
      <c r="K144" s="69"/>
      <c r="L144" s="70"/>
      <c r="M144" s="191"/>
      <c r="N144" s="69"/>
      <c r="O144" s="70"/>
      <c r="P144" s="44"/>
    </row>
    <row r="145" spans="1:16" ht="57" thickBot="1">
      <c r="A145" s="73"/>
      <c r="B145" s="25"/>
      <c r="C145" s="77">
        <v>8070</v>
      </c>
      <c r="D145" s="244" t="s">
        <v>162</v>
      </c>
      <c r="E145" s="13">
        <v>80000</v>
      </c>
      <c r="F145" s="67">
        <v>78640</v>
      </c>
      <c r="G145" s="144">
        <f t="shared" si="18"/>
        <v>0.983</v>
      </c>
      <c r="H145" s="67">
        <v>80000</v>
      </c>
      <c r="I145" s="67">
        <v>78640</v>
      </c>
      <c r="J145" s="182">
        <f t="shared" si="19"/>
        <v>0.983</v>
      </c>
      <c r="K145" s="69"/>
      <c r="L145" s="70"/>
      <c r="M145" s="191"/>
      <c r="N145" s="69"/>
      <c r="O145" s="70"/>
      <c r="P145" s="44"/>
    </row>
    <row r="146" spans="1:16" ht="19.5" thickBot="1">
      <c r="A146" s="19">
        <v>801</v>
      </c>
      <c r="B146" s="20"/>
      <c r="C146" s="20"/>
      <c r="D146" s="20" t="s">
        <v>39</v>
      </c>
      <c r="E146" s="19">
        <f>E147+E167+E178+E191+E208+E212+E227+E242+E245</f>
        <v>5578712</v>
      </c>
      <c r="F146" s="19">
        <f>F147+F167+F178+F191+F208+F212+F227+F242+F245</f>
        <v>4897593</v>
      </c>
      <c r="G146" s="129">
        <f>F146/E146</f>
        <v>0.8779074811533558</v>
      </c>
      <c r="H146" s="19">
        <f>H147+H167+H178+H191+H208+H212+H227+H242+H245</f>
        <v>5578712</v>
      </c>
      <c r="I146" s="19">
        <f>I147+I167+I178+I191+I208+I212+I227+I242+I245</f>
        <v>4897593</v>
      </c>
      <c r="J146" s="114">
        <f>I146/H146</f>
        <v>0.8779074811533558</v>
      </c>
      <c r="K146" s="23"/>
      <c r="L146" s="19"/>
      <c r="M146" s="214"/>
      <c r="N146" s="205"/>
      <c r="O146" s="206"/>
      <c r="P146" s="208"/>
    </row>
    <row r="147" spans="1:16" ht="18.75">
      <c r="A147" s="8"/>
      <c r="B147" s="25">
        <v>80101</v>
      </c>
      <c r="C147" s="25"/>
      <c r="D147" s="25" t="s">
        <v>40</v>
      </c>
      <c r="E147" s="8">
        <f>SUM(E148:E166)</f>
        <v>2473822</v>
      </c>
      <c r="F147" s="8">
        <f>SUM(F148:F166)</f>
        <v>2150486</v>
      </c>
      <c r="G147" s="168">
        <f>F147/E147</f>
        <v>0.8692969825638223</v>
      </c>
      <c r="H147" s="8">
        <f>SUM(H148:H166)</f>
        <v>2473822</v>
      </c>
      <c r="I147" s="8">
        <f>SUM(I148:I166)</f>
        <v>2150486</v>
      </c>
      <c r="J147" s="194">
        <f>I147/H147</f>
        <v>0.8692969825638223</v>
      </c>
      <c r="K147" s="137"/>
      <c r="L147" s="8"/>
      <c r="M147" s="213"/>
      <c r="N147" s="62"/>
      <c r="O147" s="8"/>
      <c r="P147" s="40"/>
    </row>
    <row r="148" spans="1:16" ht="18.75">
      <c r="A148" s="8"/>
      <c r="B148" s="25"/>
      <c r="C148" s="25">
        <v>3020</v>
      </c>
      <c r="D148" s="15" t="s">
        <v>155</v>
      </c>
      <c r="E148" s="13">
        <v>124774</v>
      </c>
      <c r="F148" s="67">
        <v>113590</v>
      </c>
      <c r="G148" s="144">
        <f aca="true" t="shared" si="20" ref="G148:G177">F148/E148</f>
        <v>0.9103659416224534</v>
      </c>
      <c r="H148" s="13">
        <v>124774</v>
      </c>
      <c r="I148" s="67">
        <v>113590</v>
      </c>
      <c r="J148" s="182">
        <f aca="true" t="shared" si="21" ref="J148:J177">I148/H148</f>
        <v>0.9103659416224534</v>
      </c>
      <c r="K148" s="69"/>
      <c r="L148" s="70"/>
      <c r="M148" s="212"/>
      <c r="N148" s="69"/>
      <c r="O148" s="70"/>
      <c r="P148" s="44"/>
    </row>
    <row r="149" spans="1:16" ht="18.75">
      <c r="A149" s="8"/>
      <c r="B149" s="25"/>
      <c r="C149" s="25">
        <v>3240</v>
      </c>
      <c r="D149" s="15" t="s">
        <v>111</v>
      </c>
      <c r="E149" s="13">
        <v>3184</v>
      </c>
      <c r="F149" s="67">
        <v>3184</v>
      </c>
      <c r="G149" s="144">
        <f t="shared" si="20"/>
        <v>1</v>
      </c>
      <c r="H149" s="13">
        <v>3184</v>
      </c>
      <c r="I149" s="67">
        <v>3184</v>
      </c>
      <c r="J149" s="182">
        <f t="shared" si="21"/>
        <v>1</v>
      </c>
      <c r="K149" s="69"/>
      <c r="L149" s="70"/>
      <c r="M149" s="212"/>
      <c r="N149" s="69"/>
      <c r="O149" s="70"/>
      <c r="P149" s="44"/>
    </row>
    <row r="150" spans="1:16" ht="18.75">
      <c r="A150" s="8"/>
      <c r="B150" s="25"/>
      <c r="C150" s="25">
        <v>4010</v>
      </c>
      <c r="D150" s="15" t="s">
        <v>50</v>
      </c>
      <c r="E150" s="13">
        <v>1328151</v>
      </c>
      <c r="F150" s="67">
        <v>1196205</v>
      </c>
      <c r="G150" s="144">
        <f t="shared" si="20"/>
        <v>0.9006543683662475</v>
      </c>
      <c r="H150" s="13">
        <v>1328151</v>
      </c>
      <c r="I150" s="67">
        <v>1196205</v>
      </c>
      <c r="J150" s="182">
        <f t="shared" si="21"/>
        <v>0.9006543683662475</v>
      </c>
      <c r="K150" s="69"/>
      <c r="L150" s="70"/>
      <c r="M150" s="191"/>
      <c r="N150" s="69"/>
      <c r="O150" s="70"/>
      <c r="P150" s="44"/>
    </row>
    <row r="151" spans="1:16" ht="18.75">
      <c r="A151" s="8"/>
      <c r="B151" s="25"/>
      <c r="C151" s="25">
        <v>4040</v>
      </c>
      <c r="D151" s="15" t="s">
        <v>51</v>
      </c>
      <c r="E151" s="13">
        <v>102631</v>
      </c>
      <c r="F151" s="67">
        <v>99724</v>
      </c>
      <c r="G151" s="144">
        <f t="shared" si="20"/>
        <v>0.9716752248346017</v>
      </c>
      <c r="H151" s="13">
        <v>102631</v>
      </c>
      <c r="I151" s="67">
        <v>99724</v>
      </c>
      <c r="J151" s="182">
        <f t="shared" si="21"/>
        <v>0.9716752248346017</v>
      </c>
      <c r="K151" s="69"/>
      <c r="L151" s="70"/>
      <c r="M151" s="191"/>
      <c r="N151" s="69"/>
      <c r="O151" s="70"/>
      <c r="P151" s="44"/>
    </row>
    <row r="152" spans="1:16" ht="18.75">
      <c r="A152" s="8"/>
      <c r="B152" s="25"/>
      <c r="C152" s="25">
        <v>4110</v>
      </c>
      <c r="D152" s="15" t="s">
        <v>52</v>
      </c>
      <c r="E152" s="13">
        <v>302636</v>
      </c>
      <c r="F152" s="67">
        <v>204410</v>
      </c>
      <c r="G152" s="144">
        <f t="shared" si="20"/>
        <v>0.6754318719517837</v>
      </c>
      <c r="H152" s="13">
        <v>302636</v>
      </c>
      <c r="I152" s="67">
        <v>204410</v>
      </c>
      <c r="J152" s="182">
        <f t="shared" si="21"/>
        <v>0.6754318719517837</v>
      </c>
      <c r="K152" s="69"/>
      <c r="L152" s="70"/>
      <c r="M152" s="191"/>
      <c r="N152" s="69"/>
      <c r="O152" s="70"/>
      <c r="P152" s="44"/>
    </row>
    <row r="153" spans="1:16" ht="18.75">
      <c r="A153" s="8"/>
      <c r="B153" s="25"/>
      <c r="C153" s="25">
        <v>4120</v>
      </c>
      <c r="D153" s="15" t="s">
        <v>53</v>
      </c>
      <c r="E153" s="13">
        <v>41853</v>
      </c>
      <c r="F153" s="67">
        <v>27779</v>
      </c>
      <c r="G153" s="144">
        <f t="shared" si="20"/>
        <v>0.6637278092370917</v>
      </c>
      <c r="H153" s="13">
        <v>41853</v>
      </c>
      <c r="I153" s="67">
        <v>27779</v>
      </c>
      <c r="J153" s="182">
        <f t="shared" si="21"/>
        <v>0.6637278092370917</v>
      </c>
      <c r="K153" s="69"/>
      <c r="L153" s="70"/>
      <c r="M153" s="191"/>
      <c r="N153" s="69"/>
      <c r="O153" s="70"/>
      <c r="P153" s="44"/>
    </row>
    <row r="154" spans="1:16" ht="18.75">
      <c r="A154" s="8"/>
      <c r="B154" s="25"/>
      <c r="C154" s="25">
        <v>4140</v>
      </c>
      <c r="D154" s="15" t="s">
        <v>54</v>
      </c>
      <c r="E154" s="13">
        <v>7424</v>
      </c>
      <c r="F154" s="67">
        <v>7423</v>
      </c>
      <c r="G154" s="144">
        <f t="shared" si="20"/>
        <v>0.9998653017241379</v>
      </c>
      <c r="H154" s="13">
        <v>7424</v>
      </c>
      <c r="I154" s="67">
        <v>7423</v>
      </c>
      <c r="J154" s="182">
        <f t="shared" si="21"/>
        <v>0.9998653017241379</v>
      </c>
      <c r="K154" s="69"/>
      <c r="L154" s="70"/>
      <c r="M154" s="191"/>
      <c r="N154" s="69"/>
      <c r="O154" s="70"/>
      <c r="P154" s="44"/>
    </row>
    <row r="155" spans="1:16" ht="18.75">
      <c r="A155" s="8"/>
      <c r="B155" s="25"/>
      <c r="C155" s="25">
        <v>4170</v>
      </c>
      <c r="D155" s="15" t="s">
        <v>108</v>
      </c>
      <c r="E155" s="13">
        <v>16864</v>
      </c>
      <c r="F155" s="67">
        <v>15394</v>
      </c>
      <c r="G155" s="144">
        <f t="shared" si="20"/>
        <v>0.9128320683111955</v>
      </c>
      <c r="H155" s="13">
        <v>16864</v>
      </c>
      <c r="I155" s="67">
        <v>15394</v>
      </c>
      <c r="J155" s="182">
        <f t="shared" si="21"/>
        <v>0.9128320683111955</v>
      </c>
      <c r="K155" s="69"/>
      <c r="L155" s="70"/>
      <c r="M155" s="191"/>
      <c r="N155" s="69"/>
      <c r="O155" s="70"/>
      <c r="P155" s="44"/>
    </row>
    <row r="156" spans="1:16" ht="18.75">
      <c r="A156" s="25"/>
      <c r="B156" s="29"/>
      <c r="C156" s="25">
        <v>4210</v>
      </c>
      <c r="D156" s="15" t="s">
        <v>45</v>
      </c>
      <c r="E156" s="13">
        <v>70575</v>
      </c>
      <c r="F156" s="67">
        <v>61476</v>
      </c>
      <c r="G156" s="144">
        <f t="shared" si="20"/>
        <v>0.8710733262486716</v>
      </c>
      <c r="H156" s="13">
        <v>70575</v>
      </c>
      <c r="I156" s="67">
        <v>61476</v>
      </c>
      <c r="J156" s="182">
        <f t="shared" si="21"/>
        <v>0.8710733262486716</v>
      </c>
      <c r="K156" s="69"/>
      <c r="L156" s="70"/>
      <c r="M156" s="212"/>
      <c r="N156" s="69"/>
      <c r="O156" s="70"/>
      <c r="P156" s="44"/>
    </row>
    <row r="157" spans="1:16" ht="18.75">
      <c r="A157" s="8"/>
      <c r="B157" s="25"/>
      <c r="C157" s="25">
        <v>4240</v>
      </c>
      <c r="D157" s="15" t="s">
        <v>163</v>
      </c>
      <c r="E157" s="13">
        <v>1990</v>
      </c>
      <c r="F157" s="67">
        <v>1987</v>
      </c>
      <c r="G157" s="144">
        <f t="shared" si="20"/>
        <v>0.9984924623115577</v>
      </c>
      <c r="H157" s="13">
        <v>1990</v>
      </c>
      <c r="I157" s="67">
        <v>1987</v>
      </c>
      <c r="J157" s="182">
        <f t="shared" si="21"/>
        <v>0.9984924623115577</v>
      </c>
      <c r="K157" s="69"/>
      <c r="L157" s="70"/>
      <c r="M157" s="191"/>
      <c r="N157" s="69"/>
      <c r="O157" s="70"/>
      <c r="P157" s="44"/>
    </row>
    <row r="158" spans="1:16" ht="18.75">
      <c r="A158" s="8"/>
      <c r="B158" s="25"/>
      <c r="C158" s="25">
        <v>4260</v>
      </c>
      <c r="D158" s="15" t="s">
        <v>55</v>
      </c>
      <c r="E158" s="13">
        <v>238276</v>
      </c>
      <c r="F158" s="67">
        <v>234036</v>
      </c>
      <c r="G158" s="144">
        <f t="shared" si="20"/>
        <v>0.982205509577129</v>
      </c>
      <c r="H158" s="13">
        <v>238276</v>
      </c>
      <c r="I158" s="67">
        <v>234036</v>
      </c>
      <c r="J158" s="182">
        <f t="shared" si="21"/>
        <v>0.982205509577129</v>
      </c>
      <c r="K158" s="69"/>
      <c r="L158" s="70"/>
      <c r="M158" s="191"/>
      <c r="N158" s="69"/>
      <c r="O158" s="70"/>
      <c r="P158" s="44"/>
    </row>
    <row r="159" spans="1:16" ht="18.75">
      <c r="A159" s="8"/>
      <c r="B159" s="25"/>
      <c r="C159" s="25">
        <v>4270</v>
      </c>
      <c r="D159" s="15" t="s">
        <v>46</v>
      </c>
      <c r="E159" s="13">
        <v>350</v>
      </c>
      <c r="F159" s="67">
        <v>268</v>
      </c>
      <c r="G159" s="144">
        <f t="shared" si="20"/>
        <v>0.7657142857142857</v>
      </c>
      <c r="H159" s="13">
        <v>350</v>
      </c>
      <c r="I159" s="67">
        <v>268</v>
      </c>
      <c r="J159" s="182">
        <f t="shared" si="21"/>
        <v>0.7657142857142857</v>
      </c>
      <c r="K159" s="69"/>
      <c r="L159" s="70"/>
      <c r="M159" s="191"/>
      <c r="N159" s="69"/>
      <c r="O159" s="70"/>
      <c r="P159" s="44"/>
    </row>
    <row r="160" spans="1:16" ht="18.75">
      <c r="A160" s="25"/>
      <c r="B160" s="29"/>
      <c r="C160" s="25">
        <v>4300</v>
      </c>
      <c r="D160" s="15" t="s">
        <v>47</v>
      </c>
      <c r="E160" s="13">
        <v>33056</v>
      </c>
      <c r="F160" s="67">
        <v>32591</v>
      </c>
      <c r="G160" s="144">
        <f t="shared" si="20"/>
        <v>0.9859329622458858</v>
      </c>
      <c r="H160" s="13">
        <v>33056</v>
      </c>
      <c r="I160" s="67">
        <v>32591</v>
      </c>
      <c r="J160" s="182">
        <f t="shared" si="21"/>
        <v>0.9859329622458858</v>
      </c>
      <c r="K160" s="69"/>
      <c r="L160" s="70"/>
      <c r="M160" s="191"/>
      <c r="N160" s="69"/>
      <c r="O160" s="70"/>
      <c r="P160" s="44"/>
    </row>
    <row r="161" spans="1:16" ht="18.75">
      <c r="A161" s="25"/>
      <c r="B161" s="29"/>
      <c r="C161" s="25">
        <v>4350</v>
      </c>
      <c r="D161" s="15" t="s">
        <v>116</v>
      </c>
      <c r="E161" s="13">
        <v>3000</v>
      </c>
      <c r="F161" s="67">
        <v>2449</v>
      </c>
      <c r="G161" s="144">
        <f t="shared" si="20"/>
        <v>0.8163333333333334</v>
      </c>
      <c r="H161" s="13">
        <v>3000</v>
      </c>
      <c r="I161" s="67">
        <v>2449</v>
      </c>
      <c r="J161" s="182">
        <f t="shared" si="21"/>
        <v>0.8163333333333334</v>
      </c>
      <c r="K161" s="69"/>
      <c r="L161" s="70"/>
      <c r="M161" s="191"/>
      <c r="N161" s="69"/>
      <c r="O161" s="70"/>
      <c r="P161" s="44"/>
    </row>
    <row r="162" spans="1:16" ht="18.75">
      <c r="A162" s="8"/>
      <c r="B162" s="29"/>
      <c r="C162" s="25">
        <v>4410</v>
      </c>
      <c r="D162" s="15" t="s">
        <v>58</v>
      </c>
      <c r="E162" s="13">
        <v>1900</v>
      </c>
      <c r="F162" s="67">
        <v>484</v>
      </c>
      <c r="G162" s="144">
        <f t="shared" si="20"/>
        <v>0.25473684210526315</v>
      </c>
      <c r="H162" s="13">
        <v>1900</v>
      </c>
      <c r="I162" s="67">
        <v>484</v>
      </c>
      <c r="J162" s="182">
        <f t="shared" si="21"/>
        <v>0.25473684210526315</v>
      </c>
      <c r="K162" s="69"/>
      <c r="L162" s="70"/>
      <c r="M162" s="191"/>
      <c r="N162" s="69"/>
      <c r="O162" s="70"/>
      <c r="P162" s="44"/>
    </row>
    <row r="163" spans="1:16" ht="18.75">
      <c r="A163" s="8"/>
      <c r="B163" s="25"/>
      <c r="C163" s="25">
        <v>4440</v>
      </c>
      <c r="D163" s="15" t="s">
        <v>156</v>
      </c>
      <c r="E163" s="13">
        <v>93970</v>
      </c>
      <c r="F163" s="67">
        <v>56850</v>
      </c>
      <c r="G163" s="144">
        <f t="shared" si="20"/>
        <v>0.6049803128658082</v>
      </c>
      <c r="H163" s="13">
        <v>93970</v>
      </c>
      <c r="I163" s="67">
        <v>56850</v>
      </c>
      <c r="J163" s="182">
        <f t="shared" si="21"/>
        <v>0.6049803128658082</v>
      </c>
      <c r="K163" s="69"/>
      <c r="L163" s="70"/>
      <c r="M163" s="191"/>
      <c r="N163" s="69"/>
      <c r="O163" s="70"/>
      <c r="P163" s="44"/>
    </row>
    <row r="164" spans="1:16" ht="18.75">
      <c r="A164" s="8"/>
      <c r="B164" s="25"/>
      <c r="C164" s="25">
        <v>4580</v>
      </c>
      <c r="D164" s="15" t="s">
        <v>24</v>
      </c>
      <c r="E164" s="13">
        <v>7840</v>
      </c>
      <c r="F164" s="67">
        <v>7555</v>
      </c>
      <c r="G164" s="144">
        <f t="shared" si="20"/>
        <v>0.9636479591836735</v>
      </c>
      <c r="H164" s="13">
        <v>7840</v>
      </c>
      <c r="I164" s="67">
        <v>7555</v>
      </c>
      <c r="J164" s="182">
        <f t="shared" si="21"/>
        <v>0.9636479591836735</v>
      </c>
      <c r="K164" s="69"/>
      <c r="L164" s="70"/>
      <c r="M164" s="191"/>
      <c r="N164" s="69"/>
      <c r="O164" s="70"/>
      <c r="P164" s="44"/>
    </row>
    <row r="165" spans="1:16" ht="18.75">
      <c r="A165" s="8"/>
      <c r="B165" s="25"/>
      <c r="C165" s="25">
        <v>6050</v>
      </c>
      <c r="D165" s="15" t="s">
        <v>76</v>
      </c>
      <c r="E165" s="13">
        <v>35243</v>
      </c>
      <c r="F165" s="67">
        <v>26476</v>
      </c>
      <c r="G165" s="144">
        <f t="shared" si="20"/>
        <v>0.751241381267202</v>
      </c>
      <c r="H165" s="13">
        <v>35243</v>
      </c>
      <c r="I165" s="67">
        <v>26476</v>
      </c>
      <c r="J165" s="182">
        <f t="shared" si="21"/>
        <v>0.751241381267202</v>
      </c>
      <c r="K165" s="69"/>
      <c r="L165" s="70"/>
      <c r="M165" s="191"/>
      <c r="N165" s="69"/>
      <c r="O165" s="70"/>
      <c r="P165" s="44"/>
    </row>
    <row r="166" spans="1:16" ht="37.5" customHeight="1">
      <c r="A166" s="8"/>
      <c r="B166" s="25"/>
      <c r="C166" s="77">
        <v>6060</v>
      </c>
      <c r="D166" s="244" t="s">
        <v>131</v>
      </c>
      <c r="E166" s="13">
        <v>60105</v>
      </c>
      <c r="F166" s="67">
        <v>58605</v>
      </c>
      <c r="G166" s="144">
        <f t="shared" si="20"/>
        <v>0.9750436735712503</v>
      </c>
      <c r="H166" s="13">
        <v>60105</v>
      </c>
      <c r="I166" s="67">
        <v>58605</v>
      </c>
      <c r="J166" s="182">
        <f t="shared" si="21"/>
        <v>0.9750436735712503</v>
      </c>
      <c r="K166" s="69"/>
      <c r="L166" s="70"/>
      <c r="M166" s="191"/>
      <c r="N166" s="69"/>
      <c r="O166" s="70"/>
      <c r="P166" s="44"/>
    </row>
    <row r="167" spans="1:16" ht="18.75">
      <c r="A167" s="8"/>
      <c r="B167" s="32">
        <v>80103</v>
      </c>
      <c r="C167" s="32"/>
      <c r="D167" s="32" t="s">
        <v>112</v>
      </c>
      <c r="E167" s="33">
        <f>SUM(E168:E177)</f>
        <v>253913</v>
      </c>
      <c r="F167" s="33">
        <f>SUM(F168:F177)</f>
        <v>226922</v>
      </c>
      <c r="G167" s="143">
        <f>F167/E167</f>
        <v>0.893699810565036</v>
      </c>
      <c r="H167" s="33">
        <f>SUM(H168:H177)</f>
        <v>253913</v>
      </c>
      <c r="I167" s="33">
        <f>SUM(I168:I177)</f>
        <v>226922</v>
      </c>
      <c r="J167" s="121">
        <f>I167/H167</f>
        <v>0.893699810565036</v>
      </c>
      <c r="K167" s="196"/>
      <c r="L167" s="197"/>
      <c r="M167" s="198"/>
      <c r="N167" s="196"/>
      <c r="O167" s="197"/>
      <c r="P167" s="199"/>
    </row>
    <row r="168" spans="1:16" ht="18.75">
      <c r="A168" s="8"/>
      <c r="B168" s="25"/>
      <c r="C168" s="25">
        <v>3020</v>
      </c>
      <c r="D168" s="15" t="s">
        <v>155</v>
      </c>
      <c r="E168" s="13">
        <v>15372</v>
      </c>
      <c r="F168" s="67">
        <v>14015</v>
      </c>
      <c r="G168" s="144">
        <f t="shared" si="20"/>
        <v>0.9117226125422847</v>
      </c>
      <c r="H168" s="13">
        <v>15372</v>
      </c>
      <c r="I168" s="67">
        <v>14015</v>
      </c>
      <c r="J168" s="182">
        <f t="shared" si="21"/>
        <v>0.9117226125422847</v>
      </c>
      <c r="K168" s="69"/>
      <c r="L168" s="70"/>
      <c r="M168" s="191"/>
      <c r="N168" s="69"/>
      <c r="O168" s="70"/>
      <c r="P168" s="44"/>
    </row>
    <row r="169" spans="1:16" ht="18.75">
      <c r="A169" s="8"/>
      <c r="B169" s="25"/>
      <c r="C169" s="25">
        <v>4010</v>
      </c>
      <c r="D169" s="15" t="s">
        <v>50</v>
      </c>
      <c r="E169" s="13">
        <v>147797</v>
      </c>
      <c r="F169" s="67">
        <v>134868</v>
      </c>
      <c r="G169" s="144">
        <f t="shared" si="20"/>
        <v>0.912521905045434</v>
      </c>
      <c r="H169" s="13">
        <v>147797</v>
      </c>
      <c r="I169" s="67">
        <v>134868</v>
      </c>
      <c r="J169" s="182">
        <f t="shared" si="21"/>
        <v>0.912521905045434</v>
      </c>
      <c r="K169" s="69"/>
      <c r="L169" s="70"/>
      <c r="M169" s="191"/>
      <c r="N169" s="69"/>
      <c r="O169" s="70"/>
      <c r="P169" s="44"/>
    </row>
    <row r="170" spans="1:16" ht="18.75">
      <c r="A170" s="8"/>
      <c r="B170" s="25"/>
      <c r="C170" s="25">
        <v>4040</v>
      </c>
      <c r="D170" s="15" t="s">
        <v>51</v>
      </c>
      <c r="E170" s="13">
        <v>10963</v>
      </c>
      <c r="F170" s="67">
        <v>10552</v>
      </c>
      <c r="G170" s="144">
        <f t="shared" si="20"/>
        <v>0.9625102617896562</v>
      </c>
      <c r="H170" s="13">
        <v>10963</v>
      </c>
      <c r="I170" s="67">
        <v>10552</v>
      </c>
      <c r="J170" s="182">
        <f t="shared" si="21"/>
        <v>0.9625102617896562</v>
      </c>
      <c r="K170" s="69"/>
      <c r="L170" s="70"/>
      <c r="M170" s="191"/>
      <c r="N170" s="69"/>
      <c r="O170" s="70"/>
      <c r="P170" s="44"/>
    </row>
    <row r="171" spans="1:16" ht="18.75">
      <c r="A171" s="8"/>
      <c r="B171" s="25"/>
      <c r="C171" s="25">
        <v>4110</v>
      </c>
      <c r="D171" s="15" t="s">
        <v>52</v>
      </c>
      <c r="E171" s="13">
        <v>29977</v>
      </c>
      <c r="F171" s="67">
        <v>20639</v>
      </c>
      <c r="G171" s="144">
        <f t="shared" si="20"/>
        <v>0.6884945124595523</v>
      </c>
      <c r="H171" s="13">
        <v>29977</v>
      </c>
      <c r="I171" s="67">
        <v>20639</v>
      </c>
      <c r="J171" s="182">
        <f t="shared" si="21"/>
        <v>0.6884945124595523</v>
      </c>
      <c r="K171" s="69"/>
      <c r="L171" s="70"/>
      <c r="M171" s="191"/>
      <c r="N171" s="69"/>
      <c r="O171" s="70"/>
      <c r="P171" s="44"/>
    </row>
    <row r="172" spans="1:16" ht="18.75">
      <c r="A172" s="8"/>
      <c r="B172" s="25"/>
      <c r="C172" s="25">
        <v>4120</v>
      </c>
      <c r="D172" s="15" t="s">
        <v>53</v>
      </c>
      <c r="E172" s="13">
        <v>4469</v>
      </c>
      <c r="F172" s="67">
        <v>3074</v>
      </c>
      <c r="G172" s="144">
        <f t="shared" si="20"/>
        <v>0.6878496307898859</v>
      </c>
      <c r="H172" s="13">
        <v>4469</v>
      </c>
      <c r="I172" s="67">
        <v>3074</v>
      </c>
      <c r="J172" s="182">
        <f t="shared" si="21"/>
        <v>0.6878496307898859</v>
      </c>
      <c r="K172" s="69"/>
      <c r="L172" s="70"/>
      <c r="M172" s="191"/>
      <c r="N172" s="69"/>
      <c r="O172" s="70"/>
      <c r="P172" s="44"/>
    </row>
    <row r="173" spans="1:16" ht="18.75">
      <c r="A173" s="8"/>
      <c r="B173" s="25"/>
      <c r="C173" s="25">
        <v>4240</v>
      </c>
      <c r="D173" s="15" t="s">
        <v>163</v>
      </c>
      <c r="E173" s="13">
        <v>740</v>
      </c>
      <c r="F173" s="67">
        <v>0</v>
      </c>
      <c r="G173" s="144">
        <f t="shared" si="20"/>
        <v>0</v>
      </c>
      <c r="H173" s="13">
        <v>740</v>
      </c>
      <c r="I173" s="67">
        <v>0</v>
      </c>
      <c r="J173" s="182">
        <f t="shared" si="21"/>
        <v>0</v>
      </c>
      <c r="K173" s="69"/>
      <c r="L173" s="70"/>
      <c r="M173" s="191"/>
      <c r="N173" s="69"/>
      <c r="O173" s="70"/>
      <c r="P173" s="44"/>
    </row>
    <row r="174" spans="1:16" ht="18.75">
      <c r="A174" s="8"/>
      <c r="B174" s="25"/>
      <c r="C174" s="25">
        <v>4260</v>
      </c>
      <c r="D174" s="15" t="s">
        <v>55</v>
      </c>
      <c r="E174" s="13">
        <v>34915</v>
      </c>
      <c r="F174" s="67">
        <v>34913</v>
      </c>
      <c r="G174" s="144">
        <f t="shared" si="20"/>
        <v>0.9999427180295002</v>
      </c>
      <c r="H174" s="13">
        <v>34915</v>
      </c>
      <c r="I174" s="67">
        <v>34913</v>
      </c>
      <c r="J174" s="182">
        <f t="shared" si="21"/>
        <v>0.9999427180295002</v>
      </c>
      <c r="K174" s="69"/>
      <c r="L174" s="70"/>
      <c r="M174" s="191"/>
      <c r="N174" s="69"/>
      <c r="O174" s="70"/>
      <c r="P174" s="44"/>
    </row>
    <row r="175" spans="1:16" ht="18.75">
      <c r="A175" s="8"/>
      <c r="B175" s="25"/>
      <c r="C175" s="25">
        <v>4300</v>
      </c>
      <c r="D175" s="15" t="s">
        <v>47</v>
      </c>
      <c r="E175" s="13">
        <v>1050</v>
      </c>
      <c r="F175" s="67">
        <v>291</v>
      </c>
      <c r="G175" s="144">
        <f t="shared" si="20"/>
        <v>0.27714285714285714</v>
      </c>
      <c r="H175" s="13">
        <v>1050</v>
      </c>
      <c r="I175" s="67">
        <v>291</v>
      </c>
      <c r="J175" s="182">
        <f t="shared" si="21"/>
        <v>0.27714285714285714</v>
      </c>
      <c r="K175" s="69"/>
      <c r="L175" s="70"/>
      <c r="M175" s="191"/>
      <c r="N175" s="69"/>
      <c r="O175" s="70"/>
      <c r="P175" s="44"/>
    </row>
    <row r="176" spans="1:16" ht="18.75">
      <c r="A176" s="8"/>
      <c r="B176" s="25"/>
      <c r="C176" s="25">
        <v>4410</v>
      </c>
      <c r="D176" s="15" t="s">
        <v>58</v>
      </c>
      <c r="E176" s="13">
        <v>60</v>
      </c>
      <c r="F176" s="67">
        <v>0</v>
      </c>
      <c r="G176" s="144">
        <f t="shared" si="20"/>
        <v>0</v>
      </c>
      <c r="H176" s="13">
        <v>60</v>
      </c>
      <c r="I176" s="67">
        <v>0</v>
      </c>
      <c r="J176" s="182">
        <f t="shared" si="21"/>
        <v>0</v>
      </c>
      <c r="K176" s="69"/>
      <c r="L176" s="70"/>
      <c r="M176" s="191"/>
      <c r="N176" s="69"/>
      <c r="O176" s="70"/>
      <c r="P176" s="44"/>
    </row>
    <row r="177" spans="1:16" ht="18.75">
      <c r="A177" s="8"/>
      <c r="B177" s="25"/>
      <c r="C177" s="25">
        <v>4440</v>
      </c>
      <c r="D177" s="15" t="s">
        <v>156</v>
      </c>
      <c r="E177" s="13">
        <v>8570</v>
      </c>
      <c r="F177" s="67">
        <v>8570</v>
      </c>
      <c r="G177" s="144">
        <f t="shared" si="20"/>
        <v>1</v>
      </c>
      <c r="H177" s="13">
        <v>8570</v>
      </c>
      <c r="I177" s="67">
        <v>8570</v>
      </c>
      <c r="J177" s="182">
        <f t="shared" si="21"/>
        <v>1</v>
      </c>
      <c r="K177" s="69"/>
      <c r="L177" s="70"/>
      <c r="M177" s="191"/>
      <c r="N177" s="69"/>
      <c r="O177" s="70"/>
      <c r="P177" s="44"/>
    </row>
    <row r="178" spans="1:16" ht="18.75">
      <c r="A178" s="8"/>
      <c r="B178" s="32">
        <v>80104</v>
      </c>
      <c r="C178" s="32"/>
      <c r="D178" s="32" t="s">
        <v>82</v>
      </c>
      <c r="E178" s="33">
        <f>SUM(E179:E190)</f>
        <v>96383</v>
      </c>
      <c r="F178" s="33">
        <f>SUM(F179:F190)</f>
        <v>81920</v>
      </c>
      <c r="G178" s="143">
        <f>F178/E178</f>
        <v>0.8499424172312545</v>
      </c>
      <c r="H178" s="33">
        <f>SUM(H179:H190)</f>
        <v>96383</v>
      </c>
      <c r="I178" s="33">
        <f>SUM(I179:I190)</f>
        <v>81920</v>
      </c>
      <c r="J178" s="121">
        <f>I178/H178</f>
        <v>0.8499424172312545</v>
      </c>
      <c r="K178" s="196"/>
      <c r="L178" s="197"/>
      <c r="M178" s="198"/>
      <c r="N178" s="196"/>
      <c r="O178" s="197"/>
      <c r="P178" s="199"/>
    </row>
    <row r="179" spans="1:16" ht="18.75">
      <c r="A179" s="8"/>
      <c r="B179" s="25"/>
      <c r="C179" s="25">
        <v>3020</v>
      </c>
      <c r="D179" s="15" t="s">
        <v>155</v>
      </c>
      <c r="E179" s="13">
        <v>6135</v>
      </c>
      <c r="F179" s="67">
        <v>5591</v>
      </c>
      <c r="G179" s="144">
        <f aca="true" t="shared" si="22" ref="G179:G189">F179/E179</f>
        <v>0.9113284433577832</v>
      </c>
      <c r="H179" s="13">
        <v>6135</v>
      </c>
      <c r="I179" s="67">
        <v>5591</v>
      </c>
      <c r="J179" s="182">
        <f aca="true" t="shared" si="23" ref="J179:J189">I179/H179</f>
        <v>0.9113284433577832</v>
      </c>
      <c r="K179" s="69"/>
      <c r="L179" s="70"/>
      <c r="M179" s="191"/>
      <c r="N179" s="69"/>
      <c r="O179" s="70"/>
      <c r="P179" s="44"/>
    </row>
    <row r="180" spans="1:16" ht="18.75">
      <c r="A180" s="8"/>
      <c r="B180" s="25"/>
      <c r="C180" s="25">
        <v>4010</v>
      </c>
      <c r="D180" s="15" t="s">
        <v>50</v>
      </c>
      <c r="E180" s="13">
        <v>55240</v>
      </c>
      <c r="F180" s="67">
        <v>49891</v>
      </c>
      <c r="G180" s="144">
        <f t="shared" si="22"/>
        <v>0.9031679942070963</v>
      </c>
      <c r="H180" s="13">
        <v>55240</v>
      </c>
      <c r="I180" s="67">
        <v>49891</v>
      </c>
      <c r="J180" s="182">
        <f t="shared" si="23"/>
        <v>0.9031679942070963</v>
      </c>
      <c r="K180" s="69"/>
      <c r="L180" s="70"/>
      <c r="M180" s="191"/>
      <c r="N180" s="69"/>
      <c r="O180" s="70"/>
      <c r="P180" s="44"/>
    </row>
    <row r="181" spans="1:16" ht="18.75">
      <c r="A181" s="8"/>
      <c r="B181" s="25"/>
      <c r="C181" s="25">
        <v>4040</v>
      </c>
      <c r="D181" s="15" t="s">
        <v>51</v>
      </c>
      <c r="E181" s="13">
        <v>3200</v>
      </c>
      <c r="F181" s="67">
        <v>3197</v>
      </c>
      <c r="G181" s="144">
        <f t="shared" si="22"/>
        <v>0.9990625</v>
      </c>
      <c r="H181" s="13">
        <v>3200</v>
      </c>
      <c r="I181" s="67">
        <v>3197</v>
      </c>
      <c r="J181" s="182">
        <f t="shared" si="23"/>
        <v>0.9990625</v>
      </c>
      <c r="K181" s="69"/>
      <c r="L181" s="70"/>
      <c r="M181" s="191"/>
      <c r="N181" s="69"/>
      <c r="O181" s="70"/>
      <c r="P181" s="44"/>
    </row>
    <row r="182" spans="1:16" ht="18.75">
      <c r="A182" s="8"/>
      <c r="B182" s="25"/>
      <c r="C182" s="25">
        <v>4110</v>
      </c>
      <c r="D182" s="15" t="s">
        <v>52</v>
      </c>
      <c r="E182" s="13">
        <v>9910</v>
      </c>
      <c r="F182" s="67">
        <v>6047</v>
      </c>
      <c r="G182" s="144">
        <f t="shared" si="22"/>
        <v>0.6101917255297679</v>
      </c>
      <c r="H182" s="13">
        <v>9910</v>
      </c>
      <c r="I182" s="67">
        <v>6047</v>
      </c>
      <c r="J182" s="182">
        <f t="shared" si="23"/>
        <v>0.6101917255297679</v>
      </c>
      <c r="K182" s="69"/>
      <c r="L182" s="70"/>
      <c r="M182" s="191"/>
      <c r="N182" s="69"/>
      <c r="O182" s="70"/>
      <c r="P182" s="44"/>
    </row>
    <row r="183" spans="1:16" ht="18.75">
      <c r="A183" s="8"/>
      <c r="B183" s="25"/>
      <c r="C183" s="25">
        <v>4120</v>
      </c>
      <c r="D183" s="15" t="s">
        <v>53</v>
      </c>
      <c r="E183" s="13">
        <v>1490</v>
      </c>
      <c r="F183" s="67">
        <v>928</v>
      </c>
      <c r="G183" s="144">
        <f t="shared" si="22"/>
        <v>0.6228187919463087</v>
      </c>
      <c r="H183" s="13">
        <v>1490</v>
      </c>
      <c r="I183" s="67">
        <v>928</v>
      </c>
      <c r="J183" s="182">
        <f t="shared" si="23"/>
        <v>0.6228187919463087</v>
      </c>
      <c r="K183" s="69"/>
      <c r="L183" s="70"/>
      <c r="M183" s="191"/>
      <c r="N183" s="69"/>
      <c r="O183" s="70"/>
      <c r="P183" s="44"/>
    </row>
    <row r="184" spans="1:16" ht="18.75">
      <c r="A184" s="8"/>
      <c r="B184" s="25"/>
      <c r="C184" s="25">
        <v>4210</v>
      </c>
      <c r="D184" s="15" t="s">
        <v>45</v>
      </c>
      <c r="E184" s="13">
        <v>300</v>
      </c>
      <c r="F184" s="67">
        <v>79</v>
      </c>
      <c r="G184" s="144">
        <f t="shared" si="22"/>
        <v>0.2633333333333333</v>
      </c>
      <c r="H184" s="13">
        <v>300</v>
      </c>
      <c r="I184" s="67">
        <v>79</v>
      </c>
      <c r="J184" s="182">
        <f t="shared" si="23"/>
        <v>0.2633333333333333</v>
      </c>
      <c r="K184" s="69"/>
      <c r="L184" s="70"/>
      <c r="M184" s="191"/>
      <c r="N184" s="69"/>
      <c r="O184" s="70"/>
      <c r="P184" s="44"/>
    </row>
    <row r="185" spans="1:16" ht="18.75">
      <c r="A185" s="8"/>
      <c r="B185" s="25"/>
      <c r="C185" s="25">
        <v>4240</v>
      </c>
      <c r="D185" s="15" t="s">
        <v>163</v>
      </c>
      <c r="E185" s="13">
        <v>200</v>
      </c>
      <c r="F185" s="67">
        <v>150</v>
      </c>
      <c r="G185" s="144">
        <f t="shared" si="22"/>
        <v>0.75</v>
      </c>
      <c r="H185" s="13">
        <v>200</v>
      </c>
      <c r="I185" s="67">
        <v>150</v>
      </c>
      <c r="J185" s="182">
        <f t="shared" si="23"/>
        <v>0.75</v>
      </c>
      <c r="K185" s="69"/>
      <c r="L185" s="70"/>
      <c r="M185" s="191"/>
      <c r="N185" s="69"/>
      <c r="O185" s="70"/>
      <c r="P185" s="44"/>
    </row>
    <row r="186" spans="1:16" ht="18.75">
      <c r="A186" s="8"/>
      <c r="B186" s="25"/>
      <c r="C186" s="25">
        <v>4260</v>
      </c>
      <c r="D186" s="15" t="s">
        <v>55</v>
      </c>
      <c r="E186" s="13">
        <v>13673</v>
      </c>
      <c r="F186" s="67">
        <v>10266</v>
      </c>
      <c r="G186" s="144">
        <f t="shared" si="22"/>
        <v>0.7508227894390405</v>
      </c>
      <c r="H186" s="13">
        <v>13673</v>
      </c>
      <c r="I186" s="67">
        <v>10266</v>
      </c>
      <c r="J186" s="182">
        <f t="shared" si="23"/>
        <v>0.7508227894390405</v>
      </c>
      <c r="K186" s="69"/>
      <c r="L186" s="70"/>
      <c r="M186" s="191"/>
      <c r="N186" s="69"/>
      <c r="O186" s="70"/>
      <c r="P186" s="44"/>
    </row>
    <row r="187" spans="1:16" ht="18.75">
      <c r="A187" s="8"/>
      <c r="B187" s="25"/>
      <c r="C187" s="25">
        <v>4270</v>
      </c>
      <c r="D187" s="15" t="s">
        <v>46</v>
      </c>
      <c r="E187" s="13">
        <v>200</v>
      </c>
      <c r="F187" s="67">
        <v>107</v>
      </c>
      <c r="G187" s="144">
        <f t="shared" si="22"/>
        <v>0.535</v>
      </c>
      <c r="H187" s="13">
        <v>200</v>
      </c>
      <c r="I187" s="67">
        <v>107</v>
      </c>
      <c r="J187" s="182">
        <f t="shared" si="23"/>
        <v>0.535</v>
      </c>
      <c r="K187" s="69"/>
      <c r="L187" s="70"/>
      <c r="M187" s="191"/>
      <c r="N187" s="69"/>
      <c r="O187" s="70"/>
      <c r="P187" s="44"/>
    </row>
    <row r="188" spans="1:16" ht="18.75">
      <c r="A188" s="8"/>
      <c r="B188" s="25"/>
      <c r="C188" s="25">
        <v>4300</v>
      </c>
      <c r="D188" s="15" t="s">
        <v>47</v>
      </c>
      <c r="E188" s="13">
        <v>2225</v>
      </c>
      <c r="F188" s="67">
        <v>2149</v>
      </c>
      <c r="G188" s="144">
        <f t="shared" si="22"/>
        <v>0.9658426966292135</v>
      </c>
      <c r="H188" s="13">
        <v>2225</v>
      </c>
      <c r="I188" s="67">
        <v>2149</v>
      </c>
      <c r="J188" s="182">
        <f t="shared" si="23"/>
        <v>0.9658426966292135</v>
      </c>
      <c r="K188" s="69"/>
      <c r="L188" s="70"/>
      <c r="M188" s="191"/>
      <c r="N188" s="69"/>
      <c r="O188" s="70"/>
      <c r="P188" s="44"/>
    </row>
    <row r="189" spans="1:16" ht="18.75">
      <c r="A189" s="8"/>
      <c r="B189" s="25"/>
      <c r="C189" s="25">
        <v>4440</v>
      </c>
      <c r="D189" s="15" t="s">
        <v>156</v>
      </c>
      <c r="E189" s="13">
        <v>3310</v>
      </c>
      <c r="F189" s="67">
        <v>3310</v>
      </c>
      <c r="G189" s="144">
        <f t="shared" si="22"/>
        <v>1</v>
      </c>
      <c r="H189" s="13">
        <v>3310</v>
      </c>
      <c r="I189" s="67">
        <v>3310</v>
      </c>
      <c r="J189" s="182">
        <f t="shared" si="23"/>
        <v>1</v>
      </c>
      <c r="K189" s="69"/>
      <c r="L189" s="70"/>
      <c r="M189" s="191"/>
      <c r="N189" s="69"/>
      <c r="O189" s="70"/>
      <c r="P189" s="44"/>
    </row>
    <row r="190" spans="1:16" ht="18.75">
      <c r="A190" s="8"/>
      <c r="B190" s="25"/>
      <c r="C190" s="25">
        <v>4580</v>
      </c>
      <c r="D190" s="15" t="s">
        <v>24</v>
      </c>
      <c r="E190" s="13">
        <v>500</v>
      </c>
      <c r="F190" s="67">
        <v>205</v>
      </c>
      <c r="G190" s="144">
        <f>F190/E190</f>
        <v>0.41</v>
      </c>
      <c r="H190" s="13">
        <v>500</v>
      </c>
      <c r="I190" s="67">
        <v>205</v>
      </c>
      <c r="J190" s="182">
        <f>I190/H190</f>
        <v>0.41</v>
      </c>
      <c r="K190" s="69"/>
      <c r="L190" s="70"/>
      <c r="M190" s="191"/>
      <c r="N190" s="69"/>
      <c r="O190" s="70"/>
      <c r="P190" s="44"/>
    </row>
    <row r="191" spans="1:16" ht="18.75">
      <c r="A191" s="8"/>
      <c r="B191" s="32">
        <v>80110</v>
      </c>
      <c r="C191" s="32"/>
      <c r="D191" s="32" t="s">
        <v>41</v>
      </c>
      <c r="E191" s="33">
        <f>SUM(E192:E207)</f>
        <v>1287029</v>
      </c>
      <c r="F191" s="33">
        <f>SUM(F192:F207)</f>
        <v>1130599</v>
      </c>
      <c r="G191" s="143">
        <f>F191/E191</f>
        <v>0.8784565071960305</v>
      </c>
      <c r="H191" s="33">
        <f>SUM(H192:H207)</f>
        <v>1287029</v>
      </c>
      <c r="I191" s="33">
        <f>SUM(I192:I207)</f>
        <v>1130599</v>
      </c>
      <c r="J191" s="121">
        <f>I191/H191</f>
        <v>0.8784565071960305</v>
      </c>
      <c r="K191" s="65"/>
      <c r="L191" s="33"/>
      <c r="M191" s="190"/>
      <c r="N191" s="65"/>
      <c r="O191" s="33"/>
      <c r="P191" s="35"/>
    </row>
    <row r="192" spans="1:16" ht="18.75">
      <c r="A192" s="25"/>
      <c r="B192" s="29"/>
      <c r="C192" s="25">
        <v>3020</v>
      </c>
      <c r="D192" s="15" t="s">
        <v>155</v>
      </c>
      <c r="E192" s="13">
        <v>63870</v>
      </c>
      <c r="F192" s="67">
        <v>57377</v>
      </c>
      <c r="G192" s="144">
        <f aca="true" t="shared" si="24" ref="G192:G206">F192/E192</f>
        <v>0.8983403788946297</v>
      </c>
      <c r="H192" s="13">
        <v>63870</v>
      </c>
      <c r="I192" s="67">
        <v>57377</v>
      </c>
      <c r="J192" s="182">
        <f aca="true" t="shared" si="25" ref="J192:J206">I192/H192</f>
        <v>0.8983403788946297</v>
      </c>
      <c r="K192" s="69"/>
      <c r="L192" s="70"/>
      <c r="M192" s="191"/>
      <c r="N192" s="69"/>
      <c r="O192" s="70"/>
      <c r="P192" s="44"/>
    </row>
    <row r="193" spans="1:16" ht="18.75">
      <c r="A193" s="25"/>
      <c r="B193" s="29"/>
      <c r="C193" s="25">
        <v>4010</v>
      </c>
      <c r="D193" s="15" t="s">
        <v>50</v>
      </c>
      <c r="E193" s="13">
        <v>687755</v>
      </c>
      <c r="F193" s="67">
        <v>613030</v>
      </c>
      <c r="G193" s="144">
        <f t="shared" si="24"/>
        <v>0.8913493904079214</v>
      </c>
      <c r="H193" s="13">
        <v>687755</v>
      </c>
      <c r="I193" s="67">
        <v>613030</v>
      </c>
      <c r="J193" s="182">
        <f t="shared" si="25"/>
        <v>0.8913493904079214</v>
      </c>
      <c r="K193" s="69"/>
      <c r="L193" s="70"/>
      <c r="M193" s="191"/>
      <c r="N193" s="69"/>
      <c r="O193" s="70"/>
      <c r="P193" s="44"/>
    </row>
    <row r="194" spans="1:16" ht="18.75">
      <c r="A194" s="25"/>
      <c r="B194" s="29"/>
      <c r="C194" s="25">
        <v>4040</v>
      </c>
      <c r="D194" s="15" t="s">
        <v>51</v>
      </c>
      <c r="E194" s="13">
        <v>49700</v>
      </c>
      <c r="F194" s="67">
        <v>49657</v>
      </c>
      <c r="G194" s="144">
        <f t="shared" si="24"/>
        <v>0.9991348088531187</v>
      </c>
      <c r="H194" s="13">
        <v>49700</v>
      </c>
      <c r="I194" s="67">
        <v>49657</v>
      </c>
      <c r="J194" s="182">
        <f t="shared" si="25"/>
        <v>0.9991348088531187</v>
      </c>
      <c r="K194" s="69"/>
      <c r="L194" s="70"/>
      <c r="M194" s="191"/>
      <c r="N194" s="69"/>
      <c r="O194" s="70"/>
      <c r="P194" s="44"/>
    </row>
    <row r="195" spans="1:16" ht="18.75">
      <c r="A195" s="25"/>
      <c r="B195" s="29"/>
      <c r="C195" s="25">
        <v>4110</v>
      </c>
      <c r="D195" s="15" t="s">
        <v>52</v>
      </c>
      <c r="E195" s="13">
        <v>141463</v>
      </c>
      <c r="F195" s="67">
        <v>103380</v>
      </c>
      <c r="G195" s="144">
        <f t="shared" si="24"/>
        <v>0.730791797148371</v>
      </c>
      <c r="H195" s="13">
        <v>141463</v>
      </c>
      <c r="I195" s="67">
        <v>103380</v>
      </c>
      <c r="J195" s="182">
        <f t="shared" si="25"/>
        <v>0.730791797148371</v>
      </c>
      <c r="K195" s="69"/>
      <c r="L195" s="70"/>
      <c r="M195" s="191"/>
      <c r="N195" s="69"/>
      <c r="O195" s="70"/>
      <c r="P195" s="44"/>
    </row>
    <row r="196" spans="1:16" ht="18.75">
      <c r="A196" s="25"/>
      <c r="B196" s="29"/>
      <c r="C196" s="25">
        <v>4120</v>
      </c>
      <c r="D196" s="15" t="s">
        <v>53</v>
      </c>
      <c r="E196" s="13">
        <v>20925</v>
      </c>
      <c r="F196" s="67">
        <v>13515</v>
      </c>
      <c r="G196" s="144">
        <f t="shared" si="24"/>
        <v>0.6458781362007169</v>
      </c>
      <c r="H196" s="13">
        <v>20925</v>
      </c>
      <c r="I196" s="67">
        <v>13515</v>
      </c>
      <c r="J196" s="182">
        <f t="shared" si="25"/>
        <v>0.6458781362007169</v>
      </c>
      <c r="K196" s="69"/>
      <c r="L196" s="70"/>
      <c r="M196" s="191"/>
      <c r="N196" s="69"/>
      <c r="O196" s="70"/>
      <c r="P196" s="44"/>
    </row>
    <row r="197" spans="1:16" ht="18.75">
      <c r="A197" s="8"/>
      <c r="B197" s="25"/>
      <c r="C197" s="25">
        <v>4140</v>
      </c>
      <c r="D197" s="15" t="s">
        <v>54</v>
      </c>
      <c r="E197" s="13">
        <v>7605</v>
      </c>
      <c r="F197" s="67">
        <v>7602</v>
      </c>
      <c r="G197" s="144">
        <f t="shared" si="24"/>
        <v>0.9996055226824457</v>
      </c>
      <c r="H197" s="13">
        <v>7605</v>
      </c>
      <c r="I197" s="67">
        <v>7602</v>
      </c>
      <c r="J197" s="182">
        <f t="shared" si="25"/>
        <v>0.9996055226824457</v>
      </c>
      <c r="K197" s="69"/>
      <c r="L197" s="70"/>
      <c r="M197" s="191"/>
      <c r="N197" s="69"/>
      <c r="O197" s="70"/>
      <c r="P197" s="44"/>
    </row>
    <row r="198" spans="1:16" ht="18.75">
      <c r="A198" s="8"/>
      <c r="B198" s="25"/>
      <c r="C198" s="25">
        <v>4170</v>
      </c>
      <c r="D198" s="15" t="s">
        <v>108</v>
      </c>
      <c r="E198" s="13">
        <v>1315</v>
      </c>
      <c r="F198" s="67">
        <v>766</v>
      </c>
      <c r="G198" s="144">
        <f t="shared" si="24"/>
        <v>0.5825095057034221</v>
      </c>
      <c r="H198" s="13">
        <v>1315</v>
      </c>
      <c r="I198" s="67">
        <v>766</v>
      </c>
      <c r="J198" s="182">
        <f t="shared" si="25"/>
        <v>0.5825095057034221</v>
      </c>
      <c r="K198" s="69"/>
      <c r="L198" s="70"/>
      <c r="M198" s="191"/>
      <c r="N198" s="69"/>
      <c r="O198" s="70"/>
      <c r="P198" s="44"/>
    </row>
    <row r="199" spans="1:16" ht="18.75">
      <c r="A199" s="25"/>
      <c r="B199" s="29"/>
      <c r="C199" s="25">
        <v>4210</v>
      </c>
      <c r="D199" s="15" t="s">
        <v>45</v>
      </c>
      <c r="E199" s="13">
        <v>20040</v>
      </c>
      <c r="F199" s="67">
        <v>20040</v>
      </c>
      <c r="G199" s="144">
        <f t="shared" si="24"/>
        <v>1</v>
      </c>
      <c r="H199" s="13">
        <v>20040</v>
      </c>
      <c r="I199" s="67">
        <v>20040</v>
      </c>
      <c r="J199" s="182">
        <f t="shared" si="25"/>
        <v>1</v>
      </c>
      <c r="K199" s="69"/>
      <c r="L199" s="70"/>
      <c r="M199" s="191"/>
      <c r="N199" s="69"/>
      <c r="O199" s="70"/>
      <c r="P199" s="44"/>
    </row>
    <row r="200" spans="1:16" ht="18.75">
      <c r="A200" s="25"/>
      <c r="B200" s="29"/>
      <c r="C200" s="25">
        <v>4240</v>
      </c>
      <c r="D200" s="15" t="s">
        <v>163</v>
      </c>
      <c r="E200" s="13">
        <v>3075</v>
      </c>
      <c r="F200" s="67">
        <v>2275</v>
      </c>
      <c r="G200" s="144">
        <f t="shared" si="24"/>
        <v>0.7398373983739838</v>
      </c>
      <c r="H200" s="13">
        <v>3075</v>
      </c>
      <c r="I200" s="67">
        <v>2275</v>
      </c>
      <c r="J200" s="182">
        <f t="shared" si="25"/>
        <v>0.7398373983739838</v>
      </c>
      <c r="K200" s="69"/>
      <c r="L200" s="70"/>
      <c r="M200" s="191"/>
      <c r="N200" s="69"/>
      <c r="O200" s="70"/>
      <c r="P200" s="44"/>
    </row>
    <row r="201" spans="1:16" ht="18.75">
      <c r="A201" s="25"/>
      <c r="B201" s="29"/>
      <c r="C201" s="25">
        <v>4260</v>
      </c>
      <c r="D201" s="15" t="s">
        <v>55</v>
      </c>
      <c r="E201" s="13">
        <v>219591</v>
      </c>
      <c r="F201" s="67">
        <v>217560</v>
      </c>
      <c r="G201" s="144">
        <f t="shared" si="24"/>
        <v>0.9907509870623114</v>
      </c>
      <c r="H201" s="13">
        <v>219591</v>
      </c>
      <c r="I201" s="67">
        <v>217560</v>
      </c>
      <c r="J201" s="182">
        <f t="shared" si="25"/>
        <v>0.9907509870623114</v>
      </c>
      <c r="K201" s="69"/>
      <c r="L201" s="70"/>
      <c r="M201" s="191"/>
      <c r="N201" s="69"/>
      <c r="O201" s="70"/>
      <c r="P201" s="44"/>
    </row>
    <row r="202" spans="1:16" ht="18.75">
      <c r="A202" s="25"/>
      <c r="B202" s="29"/>
      <c r="C202" s="25">
        <v>4270</v>
      </c>
      <c r="D202" s="15" t="s">
        <v>46</v>
      </c>
      <c r="E202" s="13">
        <v>1010</v>
      </c>
      <c r="F202" s="67">
        <v>918</v>
      </c>
      <c r="G202" s="144">
        <f t="shared" si="24"/>
        <v>0.9089108910891089</v>
      </c>
      <c r="H202" s="13">
        <v>1010</v>
      </c>
      <c r="I202" s="67">
        <v>918</v>
      </c>
      <c r="J202" s="182">
        <f t="shared" si="25"/>
        <v>0.9089108910891089</v>
      </c>
      <c r="K202" s="69"/>
      <c r="L202" s="70"/>
      <c r="M202" s="191"/>
      <c r="N202" s="69"/>
      <c r="O202" s="70"/>
      <c r="P202" s="44"/>
    </row>
    <row r="203" spans="1:16" ht="18.75">
      <c r="A203" s="25"/>
      <c r="B203" s="29"/>
      <c r="C203" s="25">
        <v>4300</v>
      </c>
      <c r="D203" s="15" t="s">
        <v>47</v>
      </c>
      <c r="E203" s="13">
        <v>14810</v>
      </c>
      <c r="F203" s="67">
        <v>14596</v>
      </c>
      <c r="G203" s="144">
        <f t="shared" si="24"/>
        <v>0.9855503038487509</v>
      </c>
      <c r="H203" s="13">
        <v>14810</v>
      </c>
      <c r="I203" s="67">
        <v>14596</v>
      </c>
      <c r="J203" s="182">
        <f t="shared" si="25"/>
        <v>0.9855503038487509</v>
      </c>
      <c r="K203" s="69"/>
      <c r="L203" s="70"/>
      <c r="M203" s="191"/>
      <c r="N203" s="69"/>
      <c r="O203" s="70"/>
      <c r="P203" s="44"/>
    </row>
    <row r="204" spans="1:16" ht="18.75">
      <c r="A204" s="25"/>
      <c r="B204" s="29"/>
      <c r="C204" s="25">
        <v>4350</v>
      </c>
      <c r="D204" s="15" t="s">
        <v>116</v>
      </c>
      <c r="E204" s="13">
        <v>2400</v>
      </c>
      <c r="F204" s="67">
        <v>1565</v>
      </c>
      <c r="G204" s="144">
        <f t="shared" si="24"/>
        <v>0.6520833333333333</v>
      </c>
      <c r="H204" s="13">
        <v>2400</v>
      </c>
      <c r="I204" s="67">
        <v>1565</v>
      </c>
      <c r="J204" s="182">
        <f t="shared" si="25"/>
        <v>0.6520833333333333</v>
      </c>
      <c r="K204" s="69"/>
      <c r="L204" s="70"/>
      <c r="M204" s="191"/>
      <c r="N204" s="69"/>
      <c r="O204" s="70"/>
      <c r="P204" s="44"/>
    </row>
    <row r="205" spans="1:16" ht="18.75">
      <c r="A205" s="25"/>
      <c r="B205" s="29"/>
      <c r="C205" s="25">
        <v>4410</v>
      </c>
      <c r="D205" s="15" t="s">
        <v>58</v>
      </c>
      <c r="E205" s="13">
        <v>2500</v>
      </c>
      <c r="F205" s="67">
        <v>2134</v>
      </c>
      <c r="G205" s="144">
        <f t="shared" si="24"/>
        <v>0.8536</v>
      </c>
      <c r="H205" s="13">
        <v>2500</v>
      </c>
      <c r="I205" s="67">
        <v>2134</v>
      </c>
      <c r="J205" s="182">
        <f t="shared" si="25"/>
        <v>0.8536</v>
      </c>
      <c r="K205" s="69"/>
      <c r="L205" s="70"/>
      <c r="M205" s="191"/>
      <c r="N205" s="69"/>
      <c r="O205" s="70"/>
      <c r="P205" s="44"/>
    </row>
    <row r="206" spans="1:16" ht="18.75">
      <c r="A206" s="25"/>
      <c r="B206" s="29"/>
      <c r="C206" s="25">
        <v>4440</v>
      </c>
      <c r="D206" s="15" t="s">
        <v>156</v>
      </c>
      <c r="E206" s="13">
        <v>46970</v>
      </c>
      <c r="F206" s="67">
        <v>22900</v>
      </c>
      <c r="G206" s="144">
        <f t="shared" si="24"/>
        <v>0.4875452416436023</v>
      </c>
      <c r="H206" s="13">
        <v>46970</v>
      </c>
      <c r="I206" s="67">
        <v>22900</v>
      </c>
      <c r="J206" s="182">
        <f t="shared" si="25"/>
        <v>0.4875452416436023</v>
      </c>
      <c r="K206" s="69"/>
      <c r="L206" s="70"/>
      <c r="M206" s="191"/>
      <c r="N206" s="69"/>
      <c r="O206" s="70"/>
      <c r="P206" s="44"/>
    </row>
    <row r="207" spans="1:16" ht="18.75">
      <c r="A207" s="25"/>
      <c r="B207" s="29"/>
      <c r="C207" s="25">
        <v>4580</v>
      </c>
      <c r="D207" s="15" t="s">
        <v>24</v>
      </c>
      <c r="E207" s="13">
        <v>4000</v>
      </c>
      <c r="F207" s="67">
        <v>3284</v>
      </c>
      <c r="G207" s="144">
        <f>F207/E207</f>
        <v>0.821</v>
      </c>
      <c r="H207" s="13">
        <v>4000</v>
      </c>
      <c r="I207" s="67">
        <v>3284</v>
      </c>
      <c r="J207" s="182">
        <f>I207/H207</f>
        <v>0.821</v>
      </c>
      <c r="K207" s="69"/>
      <c r="L207" s="70"/>
      <c r="M207" s="191"/>
      <c r="N207" s="69"/>
      <c r="O207" s="70"/>
      <c r="P207" s="44"/>
    </row>
    <row r="208" spans="1:16" ht="18.75">
      <c r="A208" s="25"/>
      <c r="B208" s="32">
        <v>80113</v>
      </c>
      <c r="C208" s="32"/>
      <c r="D208" s="32" t="s">
        <v>66</v>
      </c>
      <c r="E208" s="33">
        <f>SUM(E209:E211)</f>
        <v>218205</v>
      </c>
      <c r="F208" s="33">
        <f>SUM(F209:F211)</f>
        <v>213597</v>
      </c>
      <c r="G208" s="143">
        <f aca="true" t="shared" si="26" ref="G208:G213">F208/E208</f>
        <v>0.9788822437616004</v>
      </c>
      <c r="H208" s="33">
        <f>SUM(H209:H211)</f>
        <v>218205</v>
      </c>
      <c r="I208" s="33">
        <f>SUM(I209:I211)</f>
        <v>213597</v>
      </c>
      <c r="J208" s="121">
        <f aca="true" t="shared" si="27" ref="J208:J213">I208/H208</f>
        <v>0.9788822437616004</v>
      </c>
      <c r="K208" s="196"/>
      <c r="L208" s="197"/>
      <c r="M208" s="198"/>
      <c r="N208" s="196"/>
      <c r="O208" s="197"/>
      <c r="P208" s="199"/>
    </row>
    <row r="209" spans="1:16" ht="18.75">
      <c r="A209" s="25"/>
      <c r="B209" s="29"/>
      <c r="C209" s="25">
        <v>4110</v>
      </c>
      <c r="D209" s="15" t="s">
        <v>52</v>
      </c>
      <c r="E209" s="13">
        <v>250</v>
      </c>
      <c r="F209" s="67">
        <v>244</v>
      </c>
      <c r="G209" s="144">
        <f t="shared" si="26"/>
        <v>0.976</v>
      </c>
      <c r="H209" s="13">
        <v>250</v>
      </c>
      <c r="I209" s="67">
        <v>244</v>
      </c>
      <c r="J209" s="182">
        <f t="shared" si="27"/>
        <v>0.976</v>
      </c>
      <c r="K209" s="69"/>
      <c r="L209" s="70"/>
      <c r="M209" s="191"/>
      <c r="N209" s="69"/>
      <c r="O209" s="70"/>
      <c r="P209" s="44"/>
    </row>
    <row r="210" spans="1:16" ht="18.75">
      <c r="A210" s="25"/>
      <c r="B210" s="29"/>
      <c r="C210" s="25">
        <v>4170</v>
      </c>
      <c r="D210" s="15" t="s">
        <v>108</v>
      </c>
      <c r="E210" s="13">
        <v>6905</v>
      </c>
      <c r="F210" s="67">
        <v>5832</v>
      </c>
      <c r="G210" s="144">
        <f t="shared" si="26"/>
        <v>0.844605358435916</v>
      </c>
      <c r="H210" s="13">
        <v>6905</v>
      </c>
      <c r="I210" s="67">
        <v>5832</v>
      </c>
      <c r="J210" s="182">
        <f t="shared" si="27"/>
        <v>0.844605358435916</v>
      </c>
      <c r="K210" s="69"/>
      <c r="L210" s="70"/>
      <c r="M210" s="191"/>
      <c r="N210" s="69"/>
      <c r="O210" s="70"/>
      <c r="P210" s="44"/>
    </row>
    <row r="211" spans="1:16" ht="18.75">
      <c r="A211" s="25"/>
      <c r="B211" s="25"/>
      <c r="C211" s="25">
        <v>4300</v>
      </c>
      <c r="D211" s="15" t="s">
        <v>47</v>
      </c>
      <c r="E211" s="13">
        <v>211050</v>
      </c>
      <c r="F211" s="67">
        <v>207521</v>
      </c>
      <c r="G211" s="144">
        <f t="shared" si="26"/>
        <v>0.9832788438758588</v>
      </c>
      <c r="H211" s="13">
        <v>211050</v>
      </c>
      <c r="I211" s="67">
        <v>207521</v>
      </c>
      <c r="J211" s="182">
        <f t="shared" si="27"/>
        <v>0.9832788438758588</v>
      </c>
      <c r="K211" s="69"/>
      <c r="L211" s="70"/>
      <c r="M211" s="191"/>
      <c r="N211" s="69"/>
      <c r="O211" s="70"/>
      <c r="P211" s="44"/>
    </row>
    <row r="212" spans="1:16" ht="18.75">
      <c r="A212" s="25"/>
      <c r="B212" s="32">
        <v>80114</v>
      </c>
      <c r="C212" s="32"/>
      <c r="D212" s="32" t="s">
        <v>164</v>
      </c>
      <c r="E212" s="33">
        <f>SUM(E213:E226)</f>
        <v>711110</v>
      </c>
      <c r="F212" s="33">
        <f>SUM(F213:F226)</f>
        <v>615976</v>
      </c>
      <c r="G212" s="143">
        <f t="shared" si="26"/>
        <v>0.8662176034650054</v>
      </c>
      <c r="H212" s="33">
        <f>SUM(H213:H226)</f>
        <v>711110</v>
      </c>
      <c r="I212" s="33">
        <f>SUM(I213:I226)</f>
        <v>615976</v>
      </c>
      <c r="J212" s="121">
        <f t="shared" si="27"/>
        <v>0.8662176034650054</v>
      </c>
      <c r="K212" s="196"/>
      <c r="L212" s="197"/>
      <c r="M212" s="198"/>
      <c r="N212" s="196"/>
      <c r="O212" s="197"/>
      <c r="P212" s="199"/>
    </row>
    <row r="213" spans="1:16" ht="18.75">
      <c r="A213" s="25"/>
      <c r="B213" s="29"/>
      <c r="C213" s="25">
        <v>3020</v>
      </c>
      <c r="D213" s="15" t="s">
        <v>155</v>
      </c>
      <c r="E213" s="13">
        <v>3684</v>
      </c>
      <c r="F213" s="67">
        <v>3684</v>
      </c>
      <c r="G213" s="144">
        <f t="shared" si="26"/>
        <v>1</v>
      </c>
      <c r="H213" s="13">
        <v>3684</v>
      </c>
      <c r="I213" s="67">
        <v>3684</v>
      </c>
      <c r="J213" s="182">
        <f t="shared" si="27"/>
        <v>1</v>
      </c>
      <c r="K213" s="69"/>
      <c r="L213" s="70"/>
      <c r="M213" s="191"/>
      <c r="N213" s="69"/>
      <c r="O213" s="70"/>
      <c r="P213" s="44"/>
    </row>
    <row r="214" spans="1:16" ht="18.75">
      <c r="A214" s="25"/>
      <c r="B214" s="29"/>
      <c r="C214" s="25">
        <v>4010</v>
      </c>
      <c r="D214" s="15" t="s">
        <v>50</v>
      </c>
      <c r="E214" s="13">
        <v>487091</v>
      </c>
      <c r="F214" s="67">
        <v>437200</v>
      </c>
      <c r="G214" s="144">
        <f aca="true" t="shared" si="28" ref="G214:G219">F214/E214</f>
        <v>0.8975735540176271</v>
      </c>
      <c r="H214" s="13">
        <v>487091</v>
      </c>
      <c r="I214" s="67">
        <v>437200</v>
      </c>
      <c r="J214" s="182">
        <f aca="true" t="shared" si="29" ref="J214:J219">I214/H214</f>
        <v>0.8975735540176271</v>
      </c>
      <c r="K214" s="69"/>
      <c r="L214" s="70"/>
      <c r="M214" s="191"/>
      <c r="N214" s="69"/>
      <c r="O214" s="70"/>
      <c r="P214" s="44"/>
    </row>
    <row r="215" spans="1:16" ht="18.75">
      <c r="A215" s="25"/>
      <c r="B215" s="29"/>
      <c r="C215" s="25">
        <v>4040</v>
      </c>
      <c r="D215" s="15" t="s">
        <v>51</v>
      </c>
      <c r="E215" s="13">
        <v>36757</v>
      </c>
      <c r="F215" s="67">
        <v>36757</v>
      </c>
      <c r="G215" s="144">
        <f t="shared" si="28"/>
        <v>1</v>
      </c>
      <c r="H215" s="13">
        <v>36757</v>
      </c>
      <c r="I215" s="67">
        <v>36757</v>
      </c>
      <c r="J215" s="182">
        <f t="shared" si="29"/>
        <v>1</v>
      </c>
      <c r="K215" s="69"/>
      <c r="L215" s="70"/>
      <c r="M215" s="191"/>
      <c r="N215" s="69"/>
      <c r="O215" s="70"/>
      <c r="P215" s="44"/>
    </row>
    <row r="216" spans="1:16" ht="18.75">
      <c r="A216" s="25"/>
      <c r="B216" s="29"/>
      <c r="C216" s="25">
        <v>4110</v>
      </c>
      <c r="D216" s="15" t="s">
        <v>52</v>
      </c>
      <c r="E216" s="13">
        <v>94991</v>
      </c>
      <c r="F216" s="67">
        <v>62383</v>
      </c>
      <c r="G216" s="144">
        <f t="shared" si="28"/>
        <v>0.6567253739827984</v>
      </c>
      <c r="H216" s="13">
        <v>94991</v>
      </c>
      <c r="I216" s="67">
        <v>62383</v>
      </c>
      <c r="J216" s="182">
        <f t="shared" si="29"/>
        <v>0.6567253739827984</v>
      </c>
      <c r="K216" s="69"/>
      <c r="L216" s="70"/>
      <c r="M216" s="191"/>
      <c r="N216" s="69"/>
      <c r="O216" s="70"/>
      <c r="P216" s="44"/>
    </row>
    <row r="217" spans="1:16" ht="18.75">
      <c r="A217" s="25"/>
      <c r="B217" s="29"/>
      <c r="C217" s="25">
        <v>4120</v>
      </c>
      <c r="D217" s="15" t="s">
        <v>53</v>
      </c>
      <c r="E217" s="13">
        <v>13990</v>
      </c>
      <c r="F217" s="67">
        <v>9219</v>
      </c>
      <c r="G217" s="144">
        <f t="shared" si="28"/>
        <v>0.6589706933523946</v>
      </c>
      <c r="H217" s="13">
        <v>13990</v>
      </c>
      <c r="I217" s="67">
        <v>9219</v>
      </c>
      <c r="J217" s="182">
        <f t="shared" si="29"/>
        <v>0.6589706933523946</v>
      </c>
      <c r="K217" s="69"/>
      <c r="L217" s="70"/>
      <c r="M217" s="191"/>
      <c r="N217" s="69"/>
      <c r="O217" s="70"/>
      <c r="P217" s="44"/>
    </row>
    <row r="218" spans="1:16" ht="18.75">
      <c r="A218" s="8"/>
      <c r="B218" s="25"/>
      <c r="C218" s="25">
        <v>4140</v>
      </c>
      <c r="D218" s="15" t="s">
        <v>54</v>
      </c>
      <c r="E218" s="13">
        <v>8710</v>
      </c>
      <c r="F218" s="67">
        <v>8710</v>
      </c>
      <c r="G218" s="144">
        <f t="shared" si="28"/>
        <v>1</v>
      </c>
      <c r="H218" s="13">
        <v>8710</v>
      </c>
      <c r="I218" s="67">
        <v>8710</v>
      </c>
      <c r="J218" s="182">
        <f t="shared" si="29"/>
        <v>1</v>
      </c>
      <c r="K218" s="69"/>
      <c r="L218" s="70"/>
      <c r="M218" s="191"/>
      <c r="N218" s="69"/>
      <c r="O218" s="70"/>
      <c r="P218" s="44"/>
    </row>
    <row r="219" spans="1:16" ht="18.75">
      <c r="A219" s="25"/>
      <c r="B219" s="29"/>
      <c r="C219" s="25">
        <v>4210</v>
      </c>
      <c r="D219" s="15" t="s">
        <v>45</v>
      </c>
      <c r="E219" s="13">
        <v>16647</v>
      </c>
      <c r="F219" s="67">
        <v>16647</v>
      </c>
      <c r="G219" s="144">
        <f t="shared" si="28"/>
        <v>1</v>
      </c>
      <c r="H219" s="13">
        <v>16647</v>
      </c>
      <c r="I219" s="67">
        <v>16647</v>
      </c>
      <c r="J219" s="182">
        <f t="shared" si="29"/>
        <v>1</v>
      </c>
      <c r="K219" s="69"/>
      <c r="L219" s="70"/>
      <c r="M219" s="191"/>
      <c r="N219" s="69"/>
      <c r="O219" s="70"/>
      <c r="P219" s="44"/>
    </row>
    <row r="220" spans="1:16" ht="18.75">
      <c r="A220" s="25"/>
      <c r="B220" s="29"/>
      <c r="C220" s="25">
        <v>4260</v>
      </c>
      <c r="D220" s="15" t="s">
        <v>55</v>
      </c>
      <c r="E220" s="13">
        <v>5769</v>
      </c>
      <c r="F220" s="67">
        <v>5769</v>
      </c>
      <c r="G220" s="144">
        <f aca="true" t="shared" si="30" ref="G220:G226">F220/E220</f>
        <v>1</v>
      </c>
      <c r="H220" s="13">
        <v>5769</v>
      </c>
      <c r="I220" s="67">
        <v>5769</v>
      </c>
      <c r="J220" s="182">
        <f aca="true" t="shared" si="31" ref="J220:J226">I220/H220</f>
        <v>1</v>
      </c>
      <c r="K220" s="69"/>
      <c r="L220" s="70"/>
      <c r="M220" s="191"/>
      <c r="N220" s="69"/>
      <c r="O220" s="70"/>
      <c r="P220" s="44"/>
    </row>
    <row r="221" spans="1:16" ht="18.75">
      <c r="A221" s="25"/>
      <c r="B221" s="29"/>
      <c r="C221" s="25">
        <v>4270</v>
      </c>
      <c r="D221" s="15" t="s">
        <v>46</v>
      </c>
      <c r="E221" s="13">
        <v>150</v>
      </c>
      <c r="F221" s="67">
        <v>150</v>
      </c>
      <c r="G221" s="144">
        <f t="shared" si="30"/>
        <v>1</v>
      </c>
      <c r="H221" s="13">
        <v>150</v>
      </c>
      <c r="I221" s="67">
        <v>150</v>
      </c>
      <c r="J221" s="182">
        <f t="shared" si="31"/>
        <v>1</v>
      </c>
      <c r="K221" s="69"/>
      <c r="L221" s="70"/>
      <c r="M221" s="191"/>
      <c r="N221" s="69"/>
      <c r="O221" s="70"/>
      <c r="P221" s="44"/>
    </row>
    <row r="222" spans="1:16" ht="18.75">
      <c r="A222" s="25"/>
      <c r="B222" s="29"/>
      <c r="C222" s="25">
        <v>4300</v>
      </c>
      <c r="D222" s="15" t="s">
        <v>47</v>
      </c>
      <c r="E222" s="13">
        <v>19960</v>
      </c>
      <c r="F222" s="67">
        <v>19190</v>
      </c>
      <c r="G222" s="144">
        <f t="shared" si="30"/>
        <v>0.9614228456913828</v>
      </c>
      <c r="H222" s="13">
        <v>19960</v>
      </c>
      <c r="I222" s="67">
        <v>19190</v>
      </c>
      <c r="J222" s="182">
        <f t="shared" si="31"/>
        <v>0.9614228456913828</v>
      </c>
      <c r="K222" s="69"/>
      <c r="L222" s="70"/>
      <c r="M222" s="191"/>
      <c r="N222" s="69"/>
      <c r="O222" s="70"/>
      <c r="P222" s="44"/>
    </row>
    <row r="223" spans="1:16" ht="18.75">
      <c r="A223" s="25"/>
      <c r="B223" s="29"/>
      <c r="C223" s="25">
        <v>4350</v>
      </c>
      <c r="D223" s="15" t="s">
        <v>116</v>
      </c>
      <c r="E223" s="13">
        <v>1002</v>
      </c>
      <c r="F223" s="67">
        <v>878</v>
      </c>
      <c r="G223" s="144">
        <f t="shared" si="30"/>
        <v>0.8762475049900199</v>
      </c>
      <c r="H223" s="13">
        <v>1002</v>
      </c>
      <c r="I223" s="67">
        <v>878</v>
      </c>
      <c r="J223" s="182">
        <f t="shared" si="31"/>
        <v>0.8762475049900199</v>
      </c>
      <c r="K223" s="69"/>
      <c r="L223" s="70"/>
      <c r="M223" s="191"/>
      <c r="N223" s="69"/>
      <c r="O223" s="70"/>
      <c r="P223" s="44"/>
    </row>
    <row r="224" spans="1:16" ht="18.75">
      <c r="A224" s="25"/>
      <c r="B224" s="29"/>
      <c r="C224" s="25">
        <v>4410</v>
      </c>
      <c r="D224" s="15" t="s">
        <v>58</v>
      </c>
      <c r="E224" s="13">
        <v>1169</v>
      </c>
      <c r="F224" s="67">
        <v>1169</v>
      </c>
      <c r="G224" s="144">
        <f t="shared" si="30"/>
        <v>1</v>
      </c>
      <c r="H224" s="13">
        <v>1169</v>
      </c>
      <c r="I224" s="67">
        <v>1169</v>
      </c>
      <c r="J224" s="182">
        <f t="shared" si="31"/>
        <v>1</v>
      </c>
      <c r="K224" s="69"/>
      <c r="L224" s="70"/>
      <c r="M224" s="191"/>
      <c r="N224" s="69"/>
      <c r="O224" s="70"/>
      <c r="P224" s="44"/>
    </row>
    <row r="225" spans="1:16" ht="18.75">
      <c r="A225" s="25"/>
      <c r="B225" s="29"/>
      <c r="C225" s="25">
        <v>4440</v>
      </c>
      <c r="D225" s="15" t="s">
        <v>156</v>
      </c>
      <c r="E225" s="13">
        <v>19180</v>
      </c>
      <c r="F225" s="67">
        <v>12210</v>
      </c>
      <c r="G225" s="144">
        <f t="shared" si="30"/>
        <v>0.6366006256517206</v>
      </c>
      <c r="H225" s="13">
        <v>19180</v>
      </c>
      <c r="I225" s="67">
        <v>12210</v>
      </c>
      <c r="J225" s="182">
        <f t="shared" si="31"/>
        <v>0.6366006256517206</v>
      </c>
      <c r="K225" s="69"/>
      <c r="L225" s="70"/>
      <c r="M225" s="191"/>
      <c r="N225" s="69"/>
      <c r="O225" s="70"/>
      <c r="P225" s="44"/>
    </row>
    <row r="226" spans="1:16" ht="18.75">
      <c r="A226" s="25"/>
      <c r="B226" s="29"/>
      <c r="C226" s="25">
        <v>4580</v>
      </c>
      <c r="D226" s="15" t="s">
        <v>24</v>
      </c>
      <c r="E226" s="13">
        <v>2010</v>
      </c>
      <c r="F226" s="67">
        <v>2010</v>
      </c>
      <c r="G226" s="144">
        <f t="shared" si="30"/>
        <v>1</v>
      </c>
      <c r="H226" s="13">
        <v>2010</v>
      </c>
      <c r="I226" s="67">
        <v>2010</v>
      </c>
      <c r="J226" s="182">
        <f t="shared" si="31"/>
        <v>1</v>
      </c>
      <c r="K226" s="69"/>
      <c r="L226" s="70"/>
      <c r="M226" s="191"/>
      <c r="N226" s="69"/>
      <c r="O226" s="70"/>
      <c r="P226" s="44"/>
    </row>
    <row r="227" spans="1:16" ht="18.75">
      <c r="A227" s="25"/>
      <c r="B227" s="32">
        <v>80120</v>
      </c>
      <c r="C227" s="32"/>
      <c r="D227" s="32" t="s">
        <v>67</v>
      </c>
      <c r="E227" s="33">
        <f>SUM(E228:E241)</f>
        <v>480770</v>
      </c>
      <c r="F227" s="33">
        <f>SUM(F228:F241)</f>
        <v>426462</v>
      </c>
      <c r="G227" s="143">
        <f>F227/E227</f>
        <v>0.8870395407367349</v>
      </c>
      <c r="H227" s="33">
        <f>SUM(H228:H241)</f>
        <v>480770</v>
      </c>
      <c r="I227" s="33">
        <f>SUM(I228:I241)</f>
        <v>426462</v>
      </c>
      <c r="J227" s="121">
        <f>I227/H227</f>
        <v>0.8870395407367349</v>
      </c>
      <c r="K227" s="196"/>
      <c r="L227" s="197"/>
      <c r="M227" s="198"/>
      <c r="N227" s="196"/>
      <c r="O227" s="197"/>
      <c r="P227" s="199"/>
    </row>
    <row r="228" spans="1:16" ht="18.75">
      <c r="A228" s="25"/>
      <c r="B228" s="29"/>
      <c r="C228" s="25">
        <v>3020</v>
      </c>
      <c r="D228" s="15" t="s">
        <v>155</v>
      </c>
      <c r="E228" s="13">
        <v>22460</v>
      </c>
      <c r="F228" s="67">
        <v>20238</v>
      </c>
      <c r="G228" s="144">
        <f aca="true" t="shared" si="32" ref="G228:G241">F228/E228</f>
        <v>0.9010685663401603</v>
      </c>
      <c r="H228" s="13">
        <v>22460</v>
      </c>
      <c r="I228" s="67">
        <v>20238</v>
      </c>
      <c r="J228" s="182">
        <f aca="true" t="shared" si="33" ref="J228:J241">I228/H228</f>
        <v>0.9010685663401603</v>
      </c>
      <c r="K228" s="69"/>
      <c r="L228" s="70"/>
      <c r="M228" s="191"/>
      <c r="N228" s="69"/>
      <c r="O228" s="70"/>
      <c r="P228" s="44"/>
    </row>
    <row r="229" spans="1:16" ht="18.75">
      <c r="A229" s="25"/>
      <c r="B229" s="29"/>
      <c r="C229" s="25">
        <v>4010</v>
      </c>
      <c r="D229" s="15" t="s">
        <v>50</v>
      </c>
      <c r="E229" s="13">
        <v>279190</v>
      </c>
      <c r="F229" s="67">
        <v>253035</v>
      </c>
      <c r="G229" s="144">
        <f t="shared" si="32"/>
        <v>0.9063182778752821</v>
      </c>
      <c r="H229" s="13">
        <v>279190</v>
      </c>
      <c r="I229" s="67">
        <v>253035</v>
      </c>
      <c r="J229" s="182">
        <f t="shared" si="33"/>
        <v>0.9063182778752821</v>
      </c>
      <c r="K229" s="69"/>
      <c r="L229" s="70"/>
      <c r="M229" s="191"/>
      <c r="N229" s="69"/>
      <c r="O229" s="70"/>
      <c r="P229" s="44"/>
    </row>
    <row r="230" spans="1:16" ht="18.75">
      <c r="A230" s="25"/>
      <c r="B230" s="29"/>
      <c r="C230" s="25">
        <v>4040</v>
      </c>
      <c r="D230" s="15" t="s">
        <v>51</v>
      </c>
      <c r="E230" s="13">
        <v>16270</v>
      </c>
      <c r="F230" s="67">
        <v>16261</v>
      </c>
      <c r="G230" s="144">
        <f t="shared" si="32"/>
        <v>0.9994468346650277</v>
      </c>
      <c r="H230" s="13">
        <v>16270</v>
      </c>
      <c r="I230" s="67">
        <v>16261</v>
      </c>
      <c r="J230" s="182">
        <f t="shared" si="33"/>
        <v>0.9994468346650277</v>
      </c>
      <c r="K230" s="69"/>
      <c r="L230" s="70"/>
      <c r="M230" s="191"/>
      <c r="N230" s="69"/>
      <c r="O230" s="70"/>
      <c r="P230" s="44"/>
    </row>
    <row r="231" spans="1:16" ht="18.75">
      <c r="A231" s="25"/>
      <c r="B231" s="29"/>
      <c r="C231" s="25">
        <v>4110</v>
      </c>
      <c r="D231" s="15" t="s">
        <v>52</v>
      </c>
      <c r="E231" s="13">
        <v>60470</v>
      </c>
      <c r="F231" s="67">
        <v>44652</v>
      </c>
      <c r="G231" s="144">
        <f t="shared" si="32"/>
        <v>0.7384157433438069</v>
      </c>
      <c r="H231" s="13">
        <v>60470</v>
      </c>
      <c r="I231" s="67">
        <v>44652</v>
      </c>
      <c r="J231" s="182">
        <f t="shared" si="33"/>
        <v>0.7384157433438069</v>
      </c>
      <c r="K231" s="69"/>
      <c r="L231" s="70"/>
      <c r="M231" s="191"/>
      <c r="N231" s="69"/>
      <c r="O231" s="70"/>
      <c r="P231" s="44"/>
    </row>
    <row r="232" spans="1:16" ht="18.75">
      <c r="A232" s="25"/>
      <c r="B232" s="29"/>
      <c r="C232" s="25">
        <v>4120</v>
      </c>
      <c r="D232" s="15" t="s">
        <v>53</v>
      </c>
      <c r="E232" s="13">
        <v>8380</v>
      </c>
      <c r="F232" s="67">
        <v>5540</v>
      </c>
      <c r="G232" s="144">
        <f t="shared" si="32"/>
        <v>0.6610978520286396</v>
      </c>
      <c r="H232" s="13">
        <v>8380</v>
      </c>
      <c r="I232" s="67">
        <v>5540</v>
      </c>
      <c r="J232" s="182">
        <f t="shared" si="33"/>
        <v>0.6610978520286396</v>
      </c>
      <c r="K232" s="69"/>
      <c r="L232" s="70"/>
      <c r="M232" s="191"/>
      <c r="N232" s="69"/>
      <c r="O232" s="70"/>
      <c r="P232" s="44"/>
    </row>
    <row r="233" spans="1:16" ht="18.75">
      <c r="A233" s="25"/>
      <c r="B233" s="29"/>
      <c r="C233" s="25">
        <v>4170</v>
      </c>
      <c r="D233" s="15" t="s">
        <v>108</v>
      </c>
      <c r="E233" s="13">
        <v>1500</v>
      </c>
      <c r="F233" s="67">
        <v>1467</v>
      </c>
      <c r="G233" s="144">
        <f t="shared" si="32"/>
        <v>0.978</v>
      </c>
      <c r="H233" s="13">
        <v>1500</v>
      </c>
      <c r="I233" s="67">
        <v>1467</v>
      </c>
      <c r="J233" s="182">
        <f t="shared" si="33"/>
        <v>0.978</v>
      </c>
      <c r="K233" s="69"/>
      <c r="L233" s="70"/>
      <c r="M233" s="191"/>
      <c r="N233" s="69"/>
      <c r="O233" s="70"/>
      <c r="P233" s="44"/>
    </row>
    <row r="234" spans="1:16" ht="18.75">
      <c r="A234" s="25"/>
      <c r="B234" s="29"/>
      <c r="C234" s="25">
        <v>4210</v>
      </c>
      <c r="D234" s="15" t="s">
        <v>45</v>
      </c>
      <c r="E234" s="13">
        <v>2210</v>
      </c>
      <c r="F234" s="67">
        <v>2208</v>
      </c>
      <c r="G234" s="144">
        <f t="shared" si="32"/>
        <v>0.9990950226244344</v>
      </c>
      <c r="H234" s="13">
        <v>2210</v>
      </c>
      <c r="I234" s="67">
        <v>2208</v>
      </c>
      <c r="J234" s="182">
        <f t="shared" si="33"/>
        <v>0.9990950226244344</v>
      </c>
      <c r="K234" s="69"/>
      <c r="L234" s="70"/>
      <c r="M234" s="191"/>
      <c r="N234" s="69"/>
      <c r="O234" s="70"/>
      <c r="P234" s="44"/>
    </row>
    <row r="235" spans="1:16" ht="18.75">
      <c r="A235" s="25"/>
      <c r="B235" s="29"/>
      <c r="C235" s="25">
        <v>4240</v>
      </c>
      <c r="D235" s="15" t="s">
        <v>163</v>
      </c>
      <c r="E235" s="13">
        <v>610</v>
      </c>
      <c r="F235" s="67">
        <v>610</v>
      </c>
      <c r="G235" s="144">
        <f t="shared" si="32"/>
        <v>1</v>
      </c>
      <c r="H235" s="13">
        <v>610</v>
      </c>
      <c r="I235" s="67">
        <v>610</v>
      </c>
      <c r="J235" s="182">
        <f t="shared" si="33"/>
        <v>1</v>
      </c>
      <c r="K235" s="69"/>
      <c r="L235" s="70"/>
      <c r="M235" s="191"/>
      <c r="N235" s="69"/>
      <c r="O235" s="70"/>
      <c r="P235" s="44"/>
    </row>
    <row r="236" spans="1:16" ht="18.75">
      <c r="A236" s="25"/>
      <c r="B236" s="29"/>
      <c r="C236" s="25">
        <v>4260</v>
      </c>
      <c r="D236" s="15" t="s">
        <v>55</v>
      </c>
      <c r="E236" s="13">
        <v>63580</v>
      </c>
      <c r="F236" s="67">
        <v>62897</v>
      </c>
      <c r="G236" s="144">
        <f t="shared" si="32"/>
        <v>0.9892576281849639</v>
      </c>
      <c r="H236" s="13">
        <v>63580</v>
      </c>
      <c r="I236" s="67">
        <v>62897</v>
      </c>
      <c r="J236" s="182">
        <f t="shared" si="33"/>
        <v>0.9892576281849639</v>
      </c>
      <c r="K236" s="69"/>
      <c r="L236" s="70"/>
      <c r="M236" s="191"/>
      <c r="N236" s="69"/>
      <c r="O236" s="70"/>
      <c r="P236" s="44"/>
    </row>
    <row r="237" spans="1:16" ht="18.75">
      <c r="A237" s="25"/>
      <c r="B237" s="29"/>
      <c r="C237" s="25">
        <v>4300</v>
      </c>
      <c r="D237" s="15" t="s">
        <v>47</v>
      </c>
      <c r="E237" s="13">
        <v>3850</v>
      </c>
      <c r="F237" s="67">
        <v>3773</v>
      </c>
      <c r="G237" s="144">
        <f t="shared" si="32"/>
        <v>0.98</v>
      </c>
      <c r="H237" s="13">
        <v>3850</v>
      </c>
      <c r="I237" s="67">
        <v>3773</v>
      </c>
      <c r="J237" s="182">
        <f t="shared" si="33"/>
        <v>0.98</v>
      </c>
      <c r="K237" s="69"/>
      <c r="L237" s="70"/>
      <c r="M237" s="191"/>
      <c r="N237" s="69"/>
      <c r="O237" s="70"/>
      <c r="P237" s="44"/>
    </row>
    <row r="238" spans="1:16" ht="18.75">
      <c r="A238" s="25"/>
      <c r="B238" s="29"/>
      <c r="C238" s="25">
        <v>4350</v>
      </c>
      <c r="D238" s="15" t="s">
        <v>116</v>
      </c>
      <c r="E238" s="13">
        <v>510</v>
      </c>
      <c r="F238" s="67">
        <v>479</v>
      </c>
      <c r="G238" s="144">
        <f t="shared" si="32"/>
        <v>0.9392156862745098</v>
      </c>
      <c r="H238" s="13">
        <v>510</v>
      </c>
      <c r="I238" s="67">
        <v>479</v>
      </c>
      <c r="J238" s="182">
        <f t="shared" si="33"/>
        <v>0.9392156862745098</v>
      </c>
      <c r="K238" s="69"/>
      <c r="L238" s="70"/>
      <c r="M238" s="191"/>
      <c r="N238" s="69"/>
      <c r="O238" s="70"/>
      <c r="P238" s="44"/>
    </row>
    <row r="239" spans="1:16" ht="18.75">
      <c r="A239" s="25"/>
      <c r="B239" s="29"/>
      <c r="C239" s="25">
        <v>4410</v>
      </c>
      <c r="D239" s="15" t="s">
        <v>58</v>
      </c>
      <c r="E239" s="13">
        <v>2190</v>
      </c>
      <c r="F239" s="67">
        <v>2189</v>
      </c>
      <c r="G239" s="144">
        <f t="shared" si="32"/>
        <v>0.9995433789954338</v>
      </c>
      <c r="H239" s="13">
        <v>2190</v>
      </c>
      <c r="I239" s="67">
        <v>2189</v>
      </c>
      <c r="J239" s="182">
        <f t="shared" si="33"/>
        <v>0.9995433789954338</v>
      </c>
      <c r="K239" s="69"/>
      <c r="L239" s="70"/>
      <c r="M239" s="191"/>
      <c r="N239" s="69"/>
      <c r="O239" s="70"/>
      <c r="P239" s="44"/>
    </row>
    <row r="240" spans="1:16" ht="18.75">
      <c r="A240" s="25"/>
      <c r="B240" s="29"/>
      <c r="C240" s="25">
        <v>4440</v>
      </c>
      <c r="D240" s="15" t="s">
        <v>156</v>
      </c>
      <c r="E240" s="13">
        <v>18120</v>
      </c>
      <c r="F240" s="67">
        <v>11690</v>
      </c>
      <c r="G240" s="144">
        <f t="shared" si="32"/>
        <v>0.6451434878587197</v>
      </c>
      <c r="H240" s="13">
        <v>18120</v>
      </c>
      <c r="I240" s="67">
        <v>11690</v>
      </c>
      <c r="J240" s="182">
        <f t="shared" si="33"/>
        <v>0.6451434878587197</v>
      </c>
      <c r="K240" s="69"/>
      <c r="L240" s="70"/>
      <c r="M240" s="191"/>
      <c r="N240" s="69"/>
      <c r="O240" s="70"/>
      <c r="P240" s="44"/>
    </row>
    <row r="241" spans="1:16" ht="18.75">
      <c r="A241" s="25"/>
      <c r="B241" s="29"/>
      <c r="C241" s="25">
        <v>4580</v>
      </c>
      <c r="D241" s="15" t="s">
        <v>24</v>
      </c>
      <c r="E241" s="13">
        <v>1430</v>
      </c>
      <c r="F241" s="67">
        <v>1423</v>
      </c>
      <c r="G241" s="144">
        <f t="shared" si="32"/>
        <v>0.9951048951048951</v>
      </c>
      <c r="H241" s="13">
        <v>1430</v>
      </c>
      <c r="I241" s="67">
        <v>1423</v>
      </c>
      <c r="J241" s="182">
        <f t="shared" si="33"/>
        <v>0.9951048951048951</v>
      </c>
      <c r="K241" s="69"/>
      <c r="L241" s="70"/>
      <c r="M241" s="191"/>
      <c r="N241" s="69"/>
      <c r="O241" s="70"/>
      <c r="P241" s="44"/>
    </row>
    <row r="242" spans="1:16" ht="18.75">
      <c r="A242" s="25"/>
      <c r="B242" s="32">
        <v>80146</v>
      </c>
      <c r="C242" s="32"/>
      <c r="D242" s="32" t="s">
        <v>68</v>
      </c>
      <c r="E242" s="33">
        <f>SUM(E243:E244)</f>
        <v>22750</v>
      </c>
      <c r="F242" s="33">
        <f>SUM(F243:F244)</f>
        <v>17301</v>
      </c>
      <c r="G242" s="143">
        <f aca="true" t="shared" si="34" ref="G242:G248">F242/E242</f>
        <v>0.7604835164835165</v>
      </c>
      <c r="H242" s="33">
        <f>SUM(H243:H244)</f>
        <v>22750</v>
      </c>
      <c r="I242" s="33">
        <f>SUM(I243:I244)</f>
        <v>17301</v>
      </c>
      <c r="J242" s="121">
        <f aca="true" t="shared" si="35" ref="J242:J248">I242/H242</f>
        <v>0.7604835164835165</v>
      </c>
      <c r="K242" s="65"/>
      <c r="L242" s="33"/>
      <c r="M242" s="190"/>
      <c r="N242" s="65"/>
      <c r="O242" s="33"/>
      <c r="P242" s="35"/>
    </row>
    <row r="243" spans="1:16" ht="18.75">
      <c r="A243" s="25"/>
      <c r="B243" s="29"/>
      <c r="C243" s="25">
        <v>4300</v>
      </c>
      <c r="D243" s="15" t="s">
        <v>47</v>
      </c>
      <c r="E243" s="13">
        <v>18950</v>
      </c>
      <c r="F243" s="67">
        <v>14000</v>
      </c>
      <c r="G243" s="144">
        <f t="shared" si="34"/>
        <v>0.7387862796833773</v>
      </c>
      <c r="H243" s="13">
        <v>18950</v>
      </c>
      <c r="I243" s="67">
        <v>14000</v>
      </c>
      <c r="J243" s="182">
        <f t="shared" si="35"/>
        <v>0.7387862796833773</v>
      </c>
      <c r="K243" s="69"/>
      <c r="L243" s="70"/>
      <c r="M243" s="191"/>
      <c r="N243" s="69"/>
      <c r="O243" s="70"/>
      <c r="P243" s="44"/>
    </row>
    <row r="244" spans="1:16" ht="18.75">
      <c r="A244" s="25"/>
      <c r="B244" s="29"/>
      <c r="C244" s="25">
        <v>4410</v>
      </c>
      <c r="D244" s="15" t="s">
        <v>58</v>
      </c>
      <c r="E244" s="13">
        <v>3800</v>
      </c>
      <c r="F244" s="67">
        <v>3301</v>
      </c>
      <c r="G244" s="144">
        <f t="shared" si="34"/>
        <v>0.8686842105263158</v>
      </c>
      <c r="H244" s="13">
        <v>3800</v>
      </c>
      <c r="I244" s="67">
        <v>3301</v>
      </c>
      <c r="J244" s="182">
        <f t="shared" si="35"/>
        <v>0.8686842105263158</v>
      </c>
      <c r="K244" s="69"/>
      <c r="L244" s="70"/>
      <c r="M244" s="191"/>
      <c r="N244" s="69"/>
      <c r="O244" s="70"/>
      <c r="P244" s="44"/>
    </row>
    <row r="245" spans="1:16" ht="18.75">
      <c r="A245" s="25"/>
      <c r="B245" s="32">
        <v>80195</v>
      </c>
      <c r="C245" s="32"/>
      <c r="D245" s="32" t="s">
        <v>4</v>
      </c>
      <c r="E245" s="33">
        <f>SUM(E246:E247)</f>
        <v>34730</v>
      </c>
      <c r="F245" s="33">
        <f>SUM(F246:F247)</f>
        <v>34330</v>
      </c>
      <c r="G245" s="143">
        <f t="shared" si="34"/>
        <v>0.988482579902102</v>
      </c>
      <c r="H245" s="33">
        <f>SUM(H246:H247)</f>
        <v>34730</v>
      </c>
      <c r="I245" s="33">
        <f>SUM(I246:I247)</f>
        <v>34330</v>
      </c>
      <c r="J245" s="121">
        <f t="shared" si="35"/>
        <v>0.988482579902102</v>
      </c>
      <c r="K245" s="65"/>
      <c r="L245" s="33"/>
      <c r="M245" s="190"/>
      <c r="N245" s="65"/>
      <c r="O245" s="33"/>
      <c r="P245" s="35"/>
    </row>
    <row r="246" spans="1:16" ht="18.75">
      <c r="A246" s="25"/>
      <c r="B246" s="29"/>
      <c r="C246" s="25">
        <v>4170</v>
      </c>
      <c r="D246" s="15" t="s">
        <v>108</v>
      </c>
      <c r="E246" s="13">
        <v>2200</v>
      </c>
      <c r="F246" s="67">
        <v>1800</v>
      </c>
      <c r="G246" s="144"/>
      <c r="H246" s="13">
        <v>2200</v>
      </c>
      <c r="I246" s="67">
        <v>1800</v>
      </c>
      <c r="J246" s="182">
        <f t="shared" si="35"/>
        <v>0.8181818181818182</v>
      </c>
      <c r="K246" s="69"/>
      <c r="L246" s="70"/>
      <c r="M246" s="191"/>
      <c r="N246" s="69"/>
      <c r="O246" s="70"/>
      <c r="P246" s="44"/>
    </row>
    <row r="247" spans="1:16" ht="19.5" thickBot="1">
      <c r="A247" s="25"/>
      <c r="B247" s="29"/>
      <c r="C247" s="25">
        <v>4440</v>
      </c>
      <c r="D247" s="15" t="s">
        <v>156</v>
      </c>
      <c r="E247" s="13">
        <v>32530</v>
      </c>
      <c r="F247" s="67">
        <v>32530</v>
      </c>
      <c r="G247" s="144">
        <f t="shared" si="34"/>
        <v>1</v>
      </c>
      <c r="H247" s="13">
        <v>32530</v>
      </c>
      <c r="I247" s="67">
        <v>32530</v>
      </c>
      <c r="J247" s="182">
        <f t="shared" si="35"/>
        <v>1</v>
      </c>
      <c r="K247" s="63"/>
      <c r="L247" s="13"/>
      <c r="M247" s="210"/>
      <c r="N247" s="63"/>
      <c r="O247" s="13"/>
      <c r="P247" s="18"/>
    </row>
    <row r="248" spans="1:16" ht="19.5" thickBot="1">
      <c r="A248" s="20">
        <v>851</v>
      </c>
      <c r="B248" s="20"/>
      <c r="C248" s="20"/>
      <c r="D248" s="20" t="s">
        <v>16</v>
      </c>
      <c r="E248" s="19">
        <f>E249</f>
        <v>70000</v>
      </c>
      <c r="F248" s="19">
        <f>F249</f>
        <v>59188</v>
      </c>
      <c r="G248" s="129">
        <f t="shared" si="34"/>
        <v>0.8455428571428572</v>
      </c>
      <c r="H248" s="19">
        <f>H249</f>
        <v>70000</v>
      </c>
      <c r="I248" s="19">
        <f>I249</f>
        <v>59188</v>
      </c>
      <c r="J248" s="130">
        <f t="shared" si="35"/>
        <v>0.8455428571428572</v>
      </c>
      <c r="K248" s="215"/>
      <c r="L248" s="216"/>
      <c r="M248" s="217"/>
      <c r="N248" s="215"/>
      <c r="O248" s="216"/>
      <c r="P248" s="218"/>
    </row>
    <row r="249" spans="1:16" ht="18.75">
      <c r="A249" s="8"/>
      <c r="B249" s="32">
        <v>85154</v>
      </c>
      <c r="C249" s="32"/>
      <c r="D249" s="32" t="s">
        <v>69</v>
      </c>
      <c r="E249" s="33">
        <f>SUM(E250:E256)</f>
        <v>70000</v>
      </c>
      <c r="F249" s="33">
        <f>SUM(F250:F256)</f>
        <v>59188</v>
      </c>
      <c r="G249" s="143">
        <f>F249/E249</f>
        <v>0.8455428571428572</v>
      </c>
      <c r="H249" s="33">
        <f>SUM(H250:H256)</f>
        <v>70000</v>
      </c>
      <c r="I249" s="33">
        <f>SUM(I250:I256)</f>
        <v>59188</v>
      </c>
      <c r="J249" s="121">
        <f>I249/H249</f>
        <v>0.8455428571428572</v>
      </c>
      <c r="K249" s="196"/>
      <c r="L249" s="197"/>
      <c r="M249" s="198"/>
      <c r="N249" s="196"/>
      <c r="O249" s="197"/>
      <c r="P249" s="199"/>
    </row>
    <row r="250" spans="1:16" ht="56.25">
      <c r="A250" s="8"/>
      <c r="B250" s="25"/>
      <c r="C250" s="280">
        <v>2820</v>
      </c>
      <c r="D250" s="244" t="s">
        <v>165</v>
      </c>
      <c r="E250" s="13">
        <f>H250</f>
        <v>30000</v>
      </c>
      <c r="F250" s="13">
        <v>30000</v>
      </c>
      <c r="G250" s="144">
        <f>F250/E250</f>
        <v>1</v>
      </c>
      <c r="H250" s="16">
        <v>30000</v>
      </c>
      <c r="I250" s="70">
        <v>30000</v>
      </c>
      <c r="J250" s="182">
        <f>I250/H250</f>
        <v>1</v>
      </c>
      <c r="K250" s="69"/>
      <c r="L250" s="70"/>
      <c r="M250" s="191"/>
      <c r="N250" s="69"/>
      <c r="O250" s="70"/>
      <c r="P250" s="44"/>
    </row>
    <row r="251" spans="1:16" ht="18.75">
      <c r="A251" s="25"/>
      <c r="B251" s="29"/>
      <c r="C251" s="25">
        <v>4170</v>
      </c>
      <c r="D251" s="15" t="s">
        <v>108</v>
      </c>
      <c r="E251" s="13">
        <v>1500</v>
      </c>
      <c r="F251" s="67">
        <v>0</v>
      </c>
      <c r="G251" s="144">
        <f aca="true" t="shared" si="36" ref="G251:G258">F251/E251</f>
        <v>0</v>
      </c>
      <c r="H251" s="70">
        <v>1500</v>
      </c>
      <c r="I251" s="70">
        <v>0</v>
      </c>
      <c r="J251" s="182">
        <f aca="true" t="shared" si="37" ref="J251:J259">I251/H251</f>
        <v>0</v>
      </c>
      <c r="K251" s="69"/>
      <c r="L251" s="70"/>
      <c r="M251" s="191"/>
      <c r="N251" s="69"/>
      <c r="O251" s="70"/>
      <c r="P251" s="44"/>
    </row>
    <row r="252" spans="1:16" ht="18.75">
      <c r="A252" s="25"/>
      <c r="B252" s="25"/>
      <c r="C252" s="25">
        <v>4210</v>
      </c>
      <c r="D252" s="15" t="s">
        <v>45</v>
      </c>
      <c r="E252" s="13">
        <v>7000</v>
      </c>
      <c r="F252" s="13">
        <v>2039</v>
      </c>
      <c r="G252" s="144">
        <f t="shared" si="36"/>
        <v>0.29128571428571426</v>
      </c>
      <c r="H252" s="16">
        <v>7000</v>
      </c>
      <c r="I252" s="70">
        <v>2039</v>
      </c>
      <c r="J252" s="182">
        <f t="shared" si="37"/>
        <v>0.29128571428571426</v>
      </c>
      <c r="K252" s="69"/>
      <c r="L252" s="70"/>
      <c r="M252" s="191"/>
      <c r="N252" s="69"/>
      <c r="O252" s="70"/>
      <c r="P252" s="44"/>
    </row>
    <row r="253" spans="1:16" ht="18.75">
      <c r="A253" s="25"/>
      <c r="B253" s="25"/>
      <c r="C253" s="25">
        <v>4230</v>
      </c>
      <c r="D253" s="15" t="s">
        <v>114</v>
      </c>
      <c r="E253" s="13">
        <v>2000</v>
      </c>
      <c r="F253" s="13">
        <v>600</v>
      </c>
      <c r="G253" s="144">
        <f t="shared" si="36"/>
        <v>0.3</v>
      </c>
      <c r="H253" s="16">
        <v>2000</v>
      </c>
      <c r="I253" s="70">
        <v>600</v>
      </c>
      <c r="J253" s="182">
        <f t="shared" si="37"/>
        <v>0.3</v>
      </c>
      <c r="K253" s="69"/>
      <c r="L253" s="70"/>
      <c r="M253" s="191"/>
      <c r="N253" s="69"/>
      <c r="O253" s="70"/>
      <c r="P253" s="44"/>
    </row>
    <row r="254" spans="1:16" ht="18.75">
      <c r="A254" s="25"/>
      <c r="B254" s="25"/>
      <c r="C254" s="25">
        <v>4280</v>
      </c>
      <c r="D254" s="15" t="s">
        <v>113</v>
      </c>
      <c r="E254" s="13">
        <v>3000</v>
      </c>
      <c r="F254" s="13">
        <v>1120</v>
      </c>
      <c r="G254" s="144">
        <f t="shared" si="36"/>
        <v>0.37333333333333335</v>
      </c>
      <c r="H254" s="16">
        <v>3000</v>
      </c>
      <c r="I254" s="70">
        <v>1120</v>
      </c>
      <c r="J254" s="182">
        <f t="shared" si="37"/>
        <v>0.37333333333333335</v>
      </c>
      <c r="K254" s="69"/>
      <c r="L254" s="70"/>
      <c r="M254" s="191"/>
      <c r="N254" s="69"/>
      <c r="O254" s="70"/>
      <c r="P254" s="44"/>
    </row>
    <row r="255" spans="1:16" ht="18.75">
      <c r="A255" s="8"/>
      <c r="B255" s="25"/>
      <c r="C255" s="25">
        <v>4300</v>
      </c>
      <c r="D255" s="15" t="s">
        <v>47</v>
      </c>
      <c r="E255" s="13">
        <v>25000</v>
      </c>
      <c r="F255" s="13">
        <v>24945</v>
      </c>
      <c r="G255" s="144">
        <f t="shared" si="36"/>
        <v>0.9978</v>
      </c>
      <c r="H255" s="16">
        <v>25000</v>
      </c>
      <c r="I255" s="70">
        <v>24945</v>
      </c>
      <c r="J255" s="182">
        <f t="shared" si="37"/>
        <v>0.9978</v>
      </c>
      <c r="K255" s="69"/>
      <c r="L255" s="70"/>
      <c r="M255" s="191"/>
      <c r="N255" s="69"/>
      <c r="O255" s="70"/>
      <c r="P255" s="44"/>
    </row>
    <row r="256" spans="1:16" ht="19.5" thickBot="1">
      <c r="A256" s="8"/>
      <c r="B256" s="25"/>
      <c r="C256" s="25">
        <v>4410</v>
      </c>
      <c r="D256" s="15" t="s">
        <v>58</v>
      </c>
      <c r="E256" s="13">
        <v>1500</v>
      </c>
      <c r="F256" s="13">
        <v>484</v>
      </c>
      <c r="G256" s="144">
        <f t="shared" si="36"/>
        <v>0.32266666666666666</v>
      </c>
      <c r="H256" s="16">
        <v>1500</v>
      </c>
      <c r="I256" s="70">
        <v>484</v>
      </c>
      <c r="J256" s="182">
        <f t="shared" si="37"/>
        <v>0.32266666666666666</v>
      </c>
      <c r="K256" s="69"/>
      <c r="L256" s="70"/>
      <c r="M256" s="191"/>
      <c r="N256" s="69"/>
      <c r="O256" s="70"/>
      <c r="P256" s="44"/>
    </row>
    <row r="257" spans="1:16" ht="19.5" thickBot="1">
      <c r="A257" s="20">
        <v>852</v>
      </c>
      <c r="B257" s="20"/>
      <c r="C257" s="20"/>
      <c r="D257" s="20" t="s">
        <v>103</v>
      </c>
      <c r="E257" s="19">
        <f>E258+E271+E273+E275+E277+E291</f>
        <v>2122633</v>
      </c>
      <c r="F257" s="19">
        <f>F258+F271+F273+F275+F277+F291</f>
        <v>2085200</v>
      </c>
      <c r="G257" s="129">
        <f t="shared" si="36"/>
        <v>0.982364827080329</v>
      </c>
      <c r="H257" s="19">
        <f>H258+H271+H273+H275+H277+H291</f>
        <v>807064</v>
      </c>
      <c r="I257" s="19">
        <f>I258+I271+I273+I275+I277+I291</f>
        <v>797392</v>
      </c>
      <c r="J257" s="114">
        <f t="shared" si="37"/>
        <v>0.9880158203066919</v>
      </c>
      <c r="K257" s="23">
        <f>K258+K271+K273+K275+K277+K291</f>
        <v>1315569</v>
      </c>
      <c r="L257" s="19">
        <f>L258+L271+L273+L275+L277+L291</f>
        <v>1287808</v>
      </c>
      <c r="M257" s="193">
        <f>L257/K257</f>
        <v>0.9788981041663342</v>
      </c>
      <c r="N257" s="215"/>
      <c r="O257" s="216"/>
      <c r="P257" s="218"/>
    </row>
    <row r="258" spans="1:16" ht="56.25">
      <c r="A258" s="8"/>
      <c r="B258" s="281">
        <v>85212</v>
      </c>
      <c r="C258" s="281"/>
      <c r="D258" s="61" t="s">
        <v>149</v>
      </c>
      <c r="E258" s="33">
        <f>SUM(E259:E270)</f>
        <v>1264983</v>
      </c>
      <c r="F258" s="33">
        <f>SUM(F259:F270)</f>
        <v>1237222</v>
      </c>
      <c r="G258" s="168">
        <f t="shared" si="36"/>
        <v>0.97805425053143</v>
      </c>
      <c r="H258" s="33">
        <f>SUM(H259:H268)</f>
        <v>908</v>
      </c>
      <c r="I258" s="33">
        <f>SUM(I259:I268)</f>
        <v>908</v>
      </c>
      <c r="J258" s="121">
        <f>I258/H258</f>
        <v>1</v>
      </c>
      <c r="K258" s="41">
        <f>SUM(K260:K270)</f>
        <v>1264075</v>
      </c>
      <c r="L258" s="33">
        <f>SUM(L260:L270)</f>
        <v>1236314</v>
      </c>
      <c r="M258" s="209">
        <f>L258/K258</f>
        <v>0.9780384866404288</v>
      </c>
      <c r="N258" s="62"/>
      <c r="O258" s="8"/>
      <c r="P258" s="40"/>
    </row>
    <row r="259" spans="1:16" ht="56.25">
      <c r="A259" s="8"/>
      <c r="B259" s="280"/>
      <c r="C259" s="280">
        <v>2910</v>
      </c>
      <c r="D259" s="244" t="s">
        <v>166</v>
      </c>
      <c r="E259" s="13">
        <v>908</v>
      </c>
      <c r="F259" s="67">
        <v>908</v>
      </c>
      <c r="G259" s="144">
        <f aca="true" t="shared" si="38" ref="G259:G270">F259/E259</f>
        <v>1</v>
      </c>
      <c r="H259" s="16">
        <v>908</v>
      </c>
      <c r="I259" s="13">
        <v>908</v>
      </c>
      <c r="J259" s="182">
        <f t="shared" si="37"/>
        <v>1</v>
      </c>
      <c r="K259" s="69"/>
      <c r="L259" s="70"/>
      <c r="M259" s="191"/>
      <c r="N259" s="69"/>
      <c r="O259" s="70"/>
      <c r="P259" s="44"/>
    </row>
    <row r="260" spans="1:16" ht="18.75">
      <c r="A260" s="8"/>
      <c r="B260" s="25"/>
      <c r="C260" s="25">
        <v>3110</v>
      </c>
      <c r="D260" s="15" t="s">
        <v>70</v>
      </c>
      <c r="E260" s="13">
        <v>1204945</v>
      </c>
      <c r="F260" s="67">
        <v>1188667</v>
      </c>
      <c r="G260" s="144">
        <f t="shared" si="38"/>
        <v>0.986490669698617</v>
      </c>
      <c r="H260" s="9"/>
      <c r="I260" s="8"/>
      <c r="J260" s="248"/>
      <c r="K260" s="16">
        <v>1204945</v>
      </c>
      <c r="L260" s="67">
        <v>1188667</v>
      </c>
      <c r="M260" s="212">
        <f aca="true" t="shared" si="39" ref="M260:M269">L260/K260</f>
        <v>0.986490669698617</v>
      </c>
      <c r="N260" s="69"/>
      <c r="O260" s="70"/>
      <c r="P260" s="44"/>
    </row>
    <row r="261" spans="1:16" ht="18.75">
      <c r="A261" s="8"/>
      <c r="B261" s="25"/>
      <c r="C261" s="25">
        <v>4010</v>
      </c>
      <c r="D261" s="15" t="s">
        <v>50</v>
      </c>
      <c r="E261" s="13">
        <v>13900</v>
      </c>
      <c r="F261" s="67">
        <v>13900</v>
      </c>
      <c r="G261" s="144">
        <f t="shared" si="38"/>
        <v>1</v>
      </c>
      <c r="H261" s="9"/>
      <c r="I261" s="8"/>
      <c r="J261" s="248"/>
      <c r="K261" s="16">
        <v>13900</v>
      </c>
      <c r="L261" s="67">
        <v>13900</v>
      </c>
      <c r="M261" s="212">
        <f t="shared" si="39"/>
        <v>1</v>
      </c>
      <c r="N261" s="69"/>
      <c r="O261" s="70"/>
      <c r="P261" s="44"/>
    </row>
    <row r="262" spans="1:16" ht="18.75">
      <c r="A262" s="8"/>
      <c r="B262" s="25"/>
      <c r="C262" s="25">
        <v>4040</v>
      </c>
      <c r="D262" s="15" t="s">
        <v>51</v>
      </c>
      <c r="E262" s="13">
        <v>700</v>
      </c>
      <c r="F262" s="67">
        <v>700</v>
      </c>
      <c r="G262" s="144">
        <f t="shared" si="38"/>
        <v>1</v>
      </c>
      <c r="H262" s="9"/>
      <c r="I262" s="8"/>
      <c r="J262" s="248"/>
      <c r="K262" s="16">
        <v>700</v>
      </c>
      <c r="L262" s="67">
        <v>700</v>
      </c>
      <c r="M262" s="212">
        <f t="shared" si="39"/>
        <v>1</v>
      </c>
      <c r="N262" s="69"/>
      <c r="O262" s="70"/>
      <c r="P262" s="44"/>
    </row>
    <row r="263" spans="1:16" ht="18.75">
      <c r="A263" s="8"/>
      <c r="B263" s="25"/>
      <c r="C263" s="25">
        <v>4110</v>
      </c>
      <c r="D263" s="15" t="s">
        <v>52</v>
      </c>
      <c r="E263" s="13">
        <v>30957</v>
      </c>
      <c r="F263" s="67">
        <v>19501</v>
      </c>
      <c r="G263" s="144">
        <f t="shared" si="38"/>
        <v>0.6299383015150047</v>
      </c>
      <c r="H263" s="9"/>
      <c r="I263" s="8"/>
      <c r="J263" s="248"/>
      <c r="K263" s="16">
        <v>30957</v>
      </c>
      <c r="L263" s="67">
        <v>19501</v>
      </c>
      <c r="M263" s="212">
        <f t="shared" si="39"/>
        <v>0.6299383015150047</v>
      </c>
      <c r="N263" s="69"/>
      <c r="O263" s="70"/>
      <c r="P263" s="44"/>
    </row>
    <row r="264" spans="1:16" ht="18.75">
      <c r="A264" s="8"/>
      <c r="B264" s="25"/>
      <c r="C264" s="25">
        <v>4120</v>
      </c>
      <c r="D264" s="15" t="s">
        <v>53</v>
      </c>
      <c r="E264" s="13">
        <v>360</v>
      </c>
      <c r="F264" s="67">
        <v>357</v>
      </c>
      <c r="G264" s="144">
        <f t="shared" si="38"/>
        <v>0.9916666666666667</v>
      </c>
      <c r="H264" s="9"/>
      <c r="I264" s="8"/>
      <c r="J264" s="248"/>
      <c r="K264" s="16">
        <v>360</v>
      </c>
      <c r="L264" s="67">
        <v>357</v>
      </c>
      <c r="M264" s="212">
        <f t="shared" si="39"/>
        <v>0.9916666666666667</v>
      </c>
      <c r="N264" s="69"/>
      <c r="O264" s="70"/>
      <c r="P264" s="44"/>
    </row>
    <row r="265" spans="1:16" ht="18.75">
      <c r="A265" s="8"/>
      <c r="B265" s="25"/>
      <c r="C265" s="25">
        <v>4210</v>
      </c>
      <c r="D265" s="15" t="s">
        <v>45</v>
      </c>
      <c r="E265" s="13">
        <v>4700</v>
      </c>
      <c r="F265" s="67">
        <v>4680</v>
      </c>
      <c r="G265" s="144">
        <f t="shared" si="38"/>
        <v>0.9957446808510638</v>
      </c>
      <c r="H265" s="9"/>
      <c r="I265" s="8"/>
      <c r="J265" s="248"/>
      <c r="K265" s="16">
        <v>4700</v>
      </c>
      <c r="L265" s="67">
        <v>4680</v>
      </c>
      <c r="M265" s="212">
        <f t="shared" si="39"/>
        <v>0.9957446808510638</v>
      </c>
      <c r="N265" s="69"/>
      <c r="O265" s="70"/>
      <c r="P265" s="44"/>
    </row>
    <row r="266" spans="1:16" ht="18.75">
      <c r="A266" s="8"/>
      <c r="B266" s="25"/>
      <c r="C266" s="25">
        <v>4270</v>
      </c>
      <c r="D266" s="15" t="s">
        <v>46</v>
      </c>
      <c r="E266" s="13">
        <v>610</v>
      </c>
      <c r="F266" s="67">
        <v>610</v>
      </c>
      <c r="G266" s="144">
        <f t="shared" si="38"/>
        <v>1</v>
      </c>
      <c r="H266" s="9"/>
      <c r="I266" s="8"/>
      <c r="J266" s="248"/>
      <c r="K266" s="16">
        <v>610</v>
      </c>
      <c r="L266" s="67">
        <v>610</v>
      </c>
      <c r="M266" s="212">
        <f t="shared" si="39"/>
        <v>1</v>
      </c>
      <c r="N266" s="69"/>
      <c r="O266" s="70"/>
      <c r="P266" s="44"/>
    </row>
    <row r="267" spans="1:16" ht="18.75">
      <c r="A267" s="8"/>
      <c r="B267" s="25"/>
      <c r="C267" s="25">
        <v>4300</v>
      </c>
      <c r="D267" s="15" t="s">
        <v>47</v>
      </c>
      <c r="E267" s="13">
        <v>5650</v>
      </c>
      <c r="F267" s="67">
        <v>5648</v>
      </c>
      <c r="G267" s="144">
        <f t="shared" si="38"/>
        <v>0.9996460176991151</v>
      </c>
      <c r="H267" s="9"/>
      <c r="I267" s="8"/>
      <c r="J267" s="248"/>
      <c r="K267" s="16">
        <v>5650</v>
      </c>
      <c r="L267" s="67">
        <v>5648</v>
      </c>
      <c r="M267" s="212">
        <f t="shared" si="39"/>
        <v>0.9996460176991151</v>
      </c>
      <c r="N267" s="69"/>
      <c r="O267" s="70"/>
      <c r="P267" s="44"/>
    </row>
    <row r="268" spans="1:16" ht="18.75">
      <c r="A268" s="8"/>
      <c r="B268" s="25"/>
      <c r="C268" s="25">
        <v>4410</v>
      </c>
      <c r="D268" s="15" t="s">
        <v>58</v>
      </c>
      <c r="E268" s="13">
        <v>120</v>
      </c>
      <c r="F268" s="67">
        <v>118</v>
      </c>
      <c r="G268" s="144">
        <f t="shared" si="38"/>
        <v>0.9833333333333333</v>
      </c>
      <c r="H268" s="9"/>
      <c r="I268" s="8"/>
      <c r="J268" s="248"/>
      <c r="K268" s="16">
        <v>120</v>
      </c>
      <c r="L268" s="67">
        <v>118</v>
      </c>
      <c r="M268" s="212">
        <f t="shared" si="39"/>
        <v>0.9833333333333333</v>
      </c>
      <c r="N268" s="69"/>
      <c r="O268" s="70"/>
      <c r="P268" s="44"/>
    </row>
    <row r="269" spans="1:16" ht="18.75">
      <c r="A269" s="8"/>
      <c r="B269" s="25"/>
      <c r="C269" s="25">
        <v>4440</v>
      </c>
      <c r="D269" s="15" t="s">
        <v>156</v>
      </c>
      <c r="E269" s="13">
        <v>733</v>
      </c>
      <c r="F269" s="67">
        <v>733</v>
      </c>
      <c r="G269" s="144">
        <f t="shared" si="38"/>
        <v>1</v>
      </c>
      <c r="H269" s="9"/>
      <c r="I269" s="8"/>
      <c r="J269" s="248"/>
      <c r="K269" s="16">
        <v>733</v>
      </c>
      <c r="L269" s="67">
        <v>733</v>
      </c>
      <c r="M269" s="212">
        <f t="shared" si="39"/>
        <v>1</v>
      </c>
      <c r="N269" s="69"/>
      <c r="O269" s="70"/>
      <c r="P269" s="44"/>
    </row>
    <row r="270" spans="1:16" ht="39.75" customHeight="1">
      <c r="A270" s="8"/>
      <c r="B270" s="25"/>
      <c r="C270" s="280">
        <v>6060</v>
      </c>
      <c r="D270" s="244" t="s">
        <v>131</v>
      </c>
      <c r="E270" s="13">
        <v>1400</v>
      </c>
      <c r="F270" s="67">
        <v>1400</v>
      </c>
      <c r="G270" s="144">
        <f t="shared" si="38"/>
        <v>1</v>
      </c>
      <c r="H270" s="9"/>
      <c r="I270" s="8"/>
      <c r="J270" s="272"/>
      <c r="K270" s="16">
        <v>1400</v>
      </c>
      <c r="L270" s="67">
        <v>1400</v>
      </c>
      <c r="M270" s="212">
        <f>L270/K270</f>
        <v>1</v>
      </c>
      <c r="N270" s="69"/>
      <c r="O270" s="70"/>
      <c r="P270" s="44"/>
    </row>
    <row r="271" spans="1:16" ht="56.25">
      <c r="A271" s="8"/>
      <c r="B271" s="281">
        <v>85213</v>
      </c>
      <c r="C271" s="32"/>
      <c r="D271" s="245" t="s">
        <v>167</v>
      </c>
      <c r="E271" s="33">
        <f>SUM(E272:E272)</f>
        <v>9308</v>
      </c>
      <c r="F271" s="33">
        <f>SUM(F272:F272)</f>
        <v>9308</v>
      </c>
      <c r="G271" s="143">
        <f>F271/E271</f>
        <v>1</v>
      </c>
      <c r="H271" s="33"/>
      <c r="I271" s="33"/>
      <c r="J271" s="211"/>
      <c r="K271" s="41">
        <f>SUM(K272:K272)</f>
        <v>9308</v>
      </c>
      <c r="L271" s="33">
        <f>SUM(L272:L272)</f>
        <v>9308</v>
      </c>
      <c r="M271" s="190">
        <f>L271/K271</f>
        <v>1</v>
      </c>
      <c r="N271" s="65"/>
      <c r="O271" s="33"/>
      <c r="P271" s="35"/>
    </row>
    <row r="272" spans="1:16" ht="18.75">
      <c r="A272" s="25"/>
      <c r="B272" s="25"/>
      <c r="C272" s="25">
        <v>4130</v>
      </c>
      <c r="D272" s="15" t="s">
        <v>104</v>
      </c>
      <c r="E272" s="13">
        <v>9308</v>
      </c>
      <c r="F272" s="67">
        <v>9308</v>
      </c>
      <c r="G272" s="144">
        <f aca="true" t="shared" si="40" ref="G272:G290">F272/E272</f>
        <v>1</v>
      </c>
      <c r="H272" s="67"/>
      <c r="I272" s="70"/>
      <c r="J272" s="182"/>
      <c r="K272" s="69">
        <v>9308</v>
      </c>
      <c r="L272" s="70">
        <v>9308</v>
      </c>
      <c r="M272" s="212">
        <f>L272/K272</f>
        <v>1</v>
      </c>
      <c r="N272" s="69"/>
      <c r="O272" s="70"/>
      <c r="P272" s="44"/>
    </row>
    <row r="273" spans="1:16" ht="37.5">
      <c r="A273" s="38"/>
      <c r="B273" s="281">
        <v>85214</v>
      </c>
      <c r="C273" s="31"/>
      <c r="D273" s="245" t="s">
        <v>151</v>
      </c>
      <c r="E273" s="33">
        <f>SUM(E274:E274)</f>
        <v>326218</v>
      </c>
      <c r="F273" s="33">
        <f>SUM(F274:F274)</f>
        <v>325679</v>
      </c>
      <c r="G273" s="120">
        <f>F273/E273</f>
        <v>0.9983477306586394</v>
      </c>
      <c r="H273" s="33">
        <f>SUM(H274:H274)</f>
        <v>284032</v>
      </c>
      <c r="I273" s="33">
        <f>SUM(I274:I274)</f>
        <v>283493</v>
      </c>
      <c r="J273" s="140">
        <f aca="true" t="shared" si="41" ref="J273:J278">I273/H273</f>
        <v>0.9981023264984227</v>
      </c>
      <c r="K273" s="227">
        <f>SUM(K274:K274)</f>
        <v>42186</v>
      </c>
      <c r="L273" s="41">
        <f>SUM(L274:L274)</f>
        <v>42186</v>
      </c>
      <c r="M273" s="140">
        <f>L273/K273</f>
        <v>1</v>
      </c>
      <c r="N273" s="226"/>
      <c r="O273" s="225"/>
      <c r="P273" s="139"/>
    </row>
    <row r="274" spans="1:16" ht="18.75">
      <c r="A274" s="8"/>
      <c r="B274" s="25"/>
      <c r="C274" s="25">
        <v>3110</v>
      </c>
      <c r="D274" s="15" t="s">
        <v>70</v>
      </c>
      <c r="E274" s="13">
        <v>326218</v>
      </c>
      <c r="F274" s="67">
        <v>325679</v>
      </c>
      <c r="G274" s="144">
        <f>F274/E274</f>
        <v>0.9983477306586394</v>
      </c>
      <c r="H274" s="67">
        <v>284032</v>
      </c>
      <c r="I274" s="70">
        <v>283493</v>
      </c>
      <c r="J274" s="182">
        <f t="shared" si="41"/>
        <v>0.9981023264984227</v>
      </c>
      <c r="K274" s="69">
        <v>42186</v>
      </c>
      <c r="L274" s="70">
        <v>42186</v>
      </c>
      <c r="M274" s="212">
        <f>L274/K274</f>
        <v>1</v>
      </c>
      <c r="N274" s="69"/>
      <c r="O274" s="70"/>
      <c r="P274" s="44"/>
    </row>
    <row r="275" spans="1:16" ht="18.75">
      <c r="A275" s="8"/>
      <c r="B275" s="32">
        <v>85215</v>
      </c>
      <c r="C275" s="32"/>
      <c r="D275" s="32" t="s">
        <v>7</v>
      </c>
      <c r="E275" s="33">
        <f>SUM(E276:E276)</f>
        <v>171000</v>
      </c>
      <c r="F275" s="33">
        <f>SUM(F276:F276)</f>
        <v>170510</v>
      </c>
      <c r="G275" s="143">
        <f t="shared" si="40"/>
        <v>0.9971345029239767</v>
      </c>
      <c r="H275" s="33">
        <f>SUM(H276:H276)</f>
        <v>171000</v>
      </c>
      <c r="I275" s="33">
        <f>SUM(I276:I276)</f>
        <v>170510</v>
      </c>
      <c r="J275" s="121">
        <f t="shared" si="41"/>
        <v>0.9971345029239767</v>
      </c>
      <c r="K275" s="196"/>
      <c r="L275" s="197"/>
      <c r="M275" s="198"/>
      <c r="N275" s="196"/>
      <c r="O275" s="197"/>
      <c r="P275" s="199"/>
    </row>
    <row r="276" spans="1:181" s="57" customFormat="1" ht="18.75">
      <c r="A276" s="8"/>
      <c r="B276" s="25"/>
      <c r="C276" s="25">
        <v>3110</v>
      </c>
      <c r="D276" s="15" t="s">
        <v>70</v>
      </c>
      <c r="E276" s="13">
        <v>171000</v>
      </c>
      <c r="F276" s="67">
        <v>170510</v>
      </c>
      <c r="G276" s="144">
        <f t="shared" si="40"/>
        <v>0.9971345029239767</v>
      </c>
      <c r="H276" s="67">
        <v>171000</v>
      </c>
      <c r="I276" s="70">
        <v>170510</v>
      </c>
      <c r="J276" s="182">
        <f t="shared" si="41"/>
        <v>0.9971345029239767</v>
      </c>
      <c r="K276" s="69"/>
      <c r="L276" s="70"/>
      <c r="M276" s="191"/>
      <c r="N276" s="69"/>
      <c r="O276" s="70"/>
      <c r="P276" s="44"/>
      <c r="Q276" s="53"/>
      <c r="R276" s="53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</row>
    <row r="277" spans="1:16" ht="18.75">
      <c r="A277" s="8"/>
      <c r="B277" s="32">
        <v>85219</v>
      </c>
      <c r="C277" s="32"/>
      <c r="D277" s="32" t="s">
        <v>32</v>
      </c>
      <c r="E277" s="33">
        <f>SUM(E278:E290)</f>
        <v>218124</v>
      </c>
      <c r="F277" s="33">
        <f>SUM(F278:F290)</f>
        <v>211756</v>
      </c>
      <c r="G277" s="143">
        <f t="shared" si="40"/>
        <v>0.9708055968164897</v>
      </c>
      <c r="H277" s="33">
        <f>SUM(H278:H290)</f>
        <v>218124</v>
      </c>
      <c r="I277" s="33">
        <f>SUM(I278:I290)</f>
        <v>211756</v>
      </c>
      <c r="J277" s="121">
        <f t="shared" si="41"/>
        <v>0.9708055968164897</v>
      </c>
      <c r="K277" s="65"/>
      <c r="L277" s="33"/>
      <c r="M277" s="190"/>
      <c r="N277" s="65"/>
      <c r="O277" s="33"/>
      <c r="P277" s="35"/>
    </row>
    <row r="278" spans="1:16" ht="18.75">
      <c r="A278" s="25"/>
      <c r="B278" s="29"/>
      <c r="C278" s="25">
        <v>3020</v>
      </c>
      <c r="D278" s="15" t="s">
        <v>155</v>
      </c>
      <c r="E278" s="13">
        <v>1500</v>
      </c>
      <c r="F278" s="67">
        <v>1188</v>
      </c>
      <c r="G278" s="144">
        <f t="shared" si="40"/>
        <v>0.792</v>
      </c>
      <c r="H278" s="13">
        <v>1500</v>
      </c>
      <c r="I278" s="67">
        <v>1188</v>
      </c>
      <c r="J278" s="182">
        <f t="shared" si="41"/>
        <v>0.792</v>
      </c>
      <c r="K278" s="69"/>
      <c r="L278" s="70"/>
      <c r="M278" s="191"/>
      <c r="N278" s="69"/>
      <c r="O278" s="70"/>
      <c r="P278" s="44"/>
    </row>
    <row r="279" spans="1:16" ht="18.75">
      <c r="A279" s="25"/>
      <c r="B279" s="25"/>
      <c r="C279" s="25">
        <v>4010</v>
      </c>
      <c r="D279" s="15" t="s">
        <v>50</v>
      </c>
      <c r="E279" s="13">
        <v>148500</v>
      </c>
      <c r="F279" s="67">
        <v>143229</v>
      </c>
      <c r="G279" s="144">
        <f t="shared" si="40"/>
        <v>0.9645050505050505</v>
      </c>
      <c r="H279" s="13">
        <v>148500</v>
      </c>
      <c r="I279" s="67">
        <v>143229</v>
      </c>
      <c r="J279" s="182">
        <f aca="true" t="shared" si="42" ref="J279:J290">I279/H279</f>
        <v>0.9645050505050505</v>
      </c>
      <c r="K279" s="69"/>
      <c r="L279" s="70"/>
      <c r="M279" s="212"/>
      <c r="N279" s="69"/>
      <c r="O279" s="70"/>
      <c r="P279" s="44"/>
    </row>
    <row r="280" spans="1:16" ht="18.75">
      <c r="A280" s="25"/>
      <c r="B280" s="25"/>
      <c r="C280" s="25">
        <v>4040</v>
      </c>
      <c r="D280" s="15" t="s">
        <v>51</v>
      </c>
      <c r="E280" s="13">
        <v>11000</v>
      </c>
      <c r="F280" s="67">
        <v>10941</v>
      </c>
      <c r="G280" s="144">
        <f t="shared" si="40"/>
        <v>0.9946363636363637</v>
      </c>
      <c r="H280" s="13">
        <v>11000</v>
      </c>
      <c r="I280" s="67">
        <v>10941</v>
      </c>
      <c r="J280" s="182">
        <f t="shared" si="42"/>
        <v>0.9946363636363637</v>
      </c>
      <c r="K280" s="69"/>
      <c r="L280" s="70"/>
      <c r="M280" s="212"/>
      <c r="N280" s="69"/>
      <c r="O280" s="70"/>
      <c r="P280" s="44"/>
    </row>
    <row r="281" spans="1:16" ht="18.75">
      <c r="A281" s="25"/>
      <c r="B281" s="25"/>
      <c r="C281" s="25">
        <v>4110</v>
      </c>
      <c r="D281" s="15" t="s">
        <v>52</v>
      </c>
      <c r="E281" s="13">
        <v>27000</v>
      </c>
      <c r="F281" s="67">
        <v>26910</v>
      </c>
      <c r="G281" s="144">
        <f t="shared" si="40"/>
        <v>0.9966666666666667</v>
      </c>
      <c r="H281" s="13">
        <v>27000</v>
      </c>
      <c r="I281" s="67">
        <v>26910</v>
      </c>
      <c r="J281" s="182">
        <f t="shared" si="42"/>
        <v>0.9966666666666667</v>
      </c>
      <c r="K281" s="69"/>
      <c r="L281" s="70"/>
      <c r="M281" s="212"/>
      <c r="N281" s="69"/>
      <c r="O281" s="70"/>
      <c r="P281" s="44"/>
    </row>
    <row r="282" spans="1:16" ht="18.75">
      <c r="A282" s="25"/>
      <c r="B282" s="25"/>
      <c r="C282" s="25">
        <v>4120</v>
      </c>
      <c r="D282" s="15" t="s">
        <v>53</v>
      </c>
      <c r="E282" s="13">
        <v>3900</v>
      </c>
      <c r="F282" s="67">
        <v>3860</v>
      </c>
      <c r="G282" s="144">
        <f t="shared" si="40"/>
        <v>0.9897435897435898</v>
      </c>
      <c r="H282" s="13">
        <v>3900</v>
      </c>
      <c r="I282" s="67">
        <v>3860</v>
      </c>
      <c r="J282" s="182">
        <f t="shared" si="42"/>
        <v>0.9897435897435898</v>
      </c>
      <c r="K282" s="69"/>
      <c r="L282" s="70"/>
      <c r="M282" s="212"/>
      <c r="N282" s="69"/>
      <c r="O282" s="70"/>
      <c r="P282" s="44"/>
    </row>
    <row r="283" spans="1:16" ht="18.75">
      <c r="A283" s="25"/>
      <c r="B283" s="25"/>
      <c r="C283" s="25">
        <v>4170</v>
      </c>
      <c r="D283" s="15" t="s">
        <v>108</v>
      </c>
      <c r="E283" s="13">
        <v>500</v>
      </c>
      <c r="F283" s="67">
        <v>500</v>
      </c>
      <c r="G283" s="144">
        <f t="shared" si="40"/>
        <v>1</v>
      </c>
      <c r="H283" s="13">
        <v>500</v>
      </c>
      <c r="I283" s="67">
        <v>500</v>
      </c>
      <c r="J283" s="182">
        <f t="shared" si="42"/>
        <v>1</v>
      </c>
      <c r="K283" s="69"/>
      <c r="L283" s="70"/>
      <c r="M283" s="212"/>
      <c r="N283" s="69"/>
      <c r="O283" s="70"/>
      <c r="P283" s="44"/>
    </row>
    <row r="284" spans="1:16" ht="18.75">
      <c r="A284" s="25"/>
      <c r="B284" s="25"/>
      <c r="C284" s="25">
        <v>4210</v>
      </c>
      <c r="D284" s="15" t="s">
        <v>45</v>
      </c>
      <c r="E284" s="13">
        <v>2200</v>
      </c>
      <c r="F284" s="67">
        <v>2166</v>
      </c>
      <c r="G284" s="144">
        <f t="shared" si="40"/>
        <v>0.9845454545454545</v>
      </c>
      <c r="H284" s="13">
        <v>2200</v>
      </c>
      <c r="I284" s="67">
        <v>2166</v>
      </c>
      <c r="J284" s="182">
        <f t="shared" si="42"/>
        <v>0.9845454545454545</v>
      </c>
      <c r="K284" s="69"/>
      <c r="L284" s="70"/>
      <c r="M284" s="212"/>
      <c r="N284" s="69"/>
      <c r="O284" s="70"/>
      <c r="P284" s="44"/>
    </row>
    <row r="285" spans="1:16" ht="18.75">
      <c r="A285" s="25"/>
      <c r="B285" s="25"/>
      <c r="C285" s="25">
        <v>4260</v>
      </c>
      <c r="D285" s="15" t="s">
        <v>55</v>
      </c>
      <c r="E285" s="13">
        <v>6800</v>
      </c>
      <c r="F285" s="67">
        <v>6767</v>
      </c>
      <c r="G285" s="144">
        <f t="shared" si="40"/>
        <v>0.9951470588235294</v>
      </c>
      <c r="H285" s="13">
        <v>6800</v>
      </c>
      <c r="I285" s="67">
        <v>6767</v>
      </c>
      <c r="J285" s="182">
        <f t="shared" si="42"/>
        <v>0.9951470588235294</v>
      </c>
      <c r="K285" s="69"/>
      <c r="L285" s="70"/>
      <c r="M285" s="212"/>
      <c r="N285" s="69"/>
      <c r="O285" s="70"/>
      <c r="P285" s="44"/>
    </row>
    <row r="286" spans="1:16" ht="18.75">
      <c r="A286" s="25"/>
      <c r="B286" s="25"/>
      <c r="C286" s="25">
        <v>4270</v>
      </c>
      <c r="D286" s="15" t="s">
        <v>46</v>
      </c>
      <c r="E286" s="13">
        <v>600</v>
      </c>
      <c r="F286" s="67">
        <v>535</v>
      </c>
      <c r="G286" s="144">
        <f t="shared" si="40"/>
        <v>0.8916666666666667</v>
      </c>
      <c r="H286" s="13">
        <v>600</v>
      </c>
      <c r="I286" s="67">
        <v>535</v>
      </c>
      <c r="J286" s="182">
        <f t="shared" si="42"/>
        <v>0.8916666666666667</v>
      </c>
      <c r="K286" s="69"/>
      <c r="L286" s="70"/>
      <c r="M286" s="191"/>
      <c r="N286" s="69"/>
      <c r="O286" s="70"/>
      <c r="P286" s="44"/>
    </row>
    <row r="287" spans="1:16" ht="18.75">
      <c r="A287" s="25"/>
      <c r="B287" s="25"/>
      <c r="C287" s="25">
        <v>4300</v>
      </c>
      <c r="D287" s="15" t="s">
        <v>47</v>
      </c>
      <c r="E287" s="13">
        <v>9824</v>
      </c>
      <c r="F287" s="67">
        <v>9755</v>
      </c>
      <c r="G287" s="144">
        <f t="shared" si="40"/>
        <v>0.9929763843648208</v>
      </c>
      <c r="H287" s="13">
        <v>9824</v>
      </c>
      <c r="I287" s="67">
        <v>9755</v>
      </c>
      <c r="J287" s="182">
        <f t="shared" si="42"/>
        <v>0.9929763843648208</v>
      </c>
      <c r="K287" s="69"/>
      <c r="L287" s="70"/>
      <c r="M287" s="212"/>
      <c r="N287" s="69"/>
      <c r="O287" s="70"/>
      <c r="P287" s="44"/>
    </row>
    <row r="288" spans="1:16" ht="18.75">
      <c r="A288" s="25"/>
      <c r="B288" s="25"/>
      <c r="C288" s="25">
        <v>4350</v>
      </c>
      <c r="D288" s="15" t="s">
        <v>116</v>
      </c>
      <c r="E288" s="13">
        <v>500</v>
      </c>
      <c r="F288" s="67">
        <v>359</v>
      </c>
      <c r="G288" s="144">
        <f t="shared" si="40"/>
        <v>0.718</v>
      </c>
      <c r="H288" s="13">
        <v>500</v>
      </c>
      <c r="I288" s="67">
        <v>359</v>
      </c>
      <c r="J288" s="182">
        <f t="shared" si="42"/>
        <v>0.718</v>
      </c>
      <c r="K288" s="69"/>
      <c r="L288" s="70"/>
      <c r="M288" s="183"/>
      <c r="N288" s="69"/>
      <c r="O288" s="70"/>
      <c r="P288" s="44"/>
    </row>
    <row r="289" spans="1:16" ht="18.75">
      <c r="A289" s="25"/>
      <c r="B289" s="25"/>
      <c r="C289" s="25">
        <v>4410</v>
      </c>
      <c r="D289" s="15" t="s">
        <v>58</v>
      </c>
      <c r="E289" s="13">
        <v>600</v>
      </c>
      <c r="F289" s="67">
        <v>346</v>
      </c>
      <c r="G289" s="144">
        <f t="shared" si="40"/>
        <v>0.5766666666666667</v>
      </c>
      <c r="H289" s="13">
        <v>600</v>
      </c>
      <c r="I289" s="67">
        <v>346</v>
      </c>
      <c r="J289" s="182">
        <f t="shared" si="42"/>
        <v>0.5766666666666667</v>
      </c>
      <c r="K289" s="69"/>
      <c r="L289" s="70"/>
      <c r="M289" s="191"/>
      <c r="N289" s="69"/>
      <c r="O289" s="70"/>
      <c r="P289" s="44"/>
    </row>
    <row r="290" spans="1:16" ht="18.75">
      <c r="A290" s="8"/>
      <c r="B290" s="25"/>
      <c r="C290" s="25">
        <v>4440</v>
      </c>
      <c r="D290" s="15" t="s">
        <v>156</v>
      </c>
      <c r="E290" s="13">
        <v>5200</v>
      </c>
      <c r="F290" s="67">
        <v>5200</v>
      </c>
      <c r="G290" s="144">
        <f t="shared" si="40"/>
        <v>1</v>
      </c>
      <c r="H290" s="13">
        <v>5200</v>
      </c>
      <c r="I290" s="67">
        <v>5200</v>
      </c>
      <c r="J290" s="182">
        <f t="shared" si="42"/>
        <v>1</v>
      </c>
      <c r="K290" s="69"/>
      <c r="L290" s="70"/>
      <c r="M290" s="191"/>
      <c r="N290" s="69"/>
      <c r="O290" s="70"/>
      <c r="P290" s="44"/>
    </row>
    <row r="291" spans="1:16" ht="18.75">
      <c r="A291" s="8"/>
      <c r="B291" s="32">
        <v>85295</v>
      </c>
      <c r="C291" s="32"/>
      <c r="D291" s="32" t="s">
        <v>4</v>
      </c>
      <c r="E291" s="33">
        <f>SUM(E292:E292)</f>
        <v>133000</v>
      </c>
      <c r="F291" s="33">
        <f>SUM(F292:F292)</f>
        <v>130725</v>
      </c>
      <c r="G291" s="143">
        <f aca="true" t="shared" si="43" ref="G291:G302">F291/E291</f>
        <v>0.9828947368421053</v>
      </c>
      <c r="H291" s="34">
        <f>SUM(H292:H292)</f>
        <v>133000</v>
      </c>
      <c r="I291" s="33">
        <f>SUM(I292:I292)</f>
        <v>130725</v>
      </c>
      <c r="J291" s="121">
        <f aca="true" t="shared" si="44" ref="J291:J302">I291/H291</f>
        <v>0.9828947368421053</v>
      </c>
      <c r="K291" s="65"/>
      <c r="L291" s="33"/>
      <c r="M291" s="198"/>
      <c r="N291" s="196"/>
      <c r="O291" s="197"/>
      <c r="P291" s="199"/>
    </row>
    <row r="292" spans="1:16" ht="19.5" thickBot="1">
      <c r="A292" s="8"/>
      <c r="B292" s="25"/>
      <c r="C292" s="25">
        <v>3110</v>
      </c>
      <c r="D292" s="15" t="s">
        <v>70</v>
      </c>
      <c r="E292" s="13">
        <v>133000</v>
      </c>
      <c r="F292" s="67">
        <v>130725</v>
      </c>
      <c r="G292" s="144">
        <f t="shared" si="43"/>
        <v>0.9828947368421053</v>
      </c>
      <c r="H292" s="16">
        <v>133000</v>
      </c>
      <c r="I292" s="13">
        <v>130725</v>
      </c>
      <c r="J292" s="182">
        <f t="shared" si="44"/>
        <v>0.9828947368421053</v>
      </c>
      <c r="K292" s="69"/>
      <c r="L292" s="70"/>
      <c r="M292" s="219"/>
      <c r="N292" s="69"/>
      <c r="O292" s="70"/>
      <c r="P292" s="44"/>
    </row>
    <row r="293" spans="1:16" ht="19.5" thickBot="1">
      <c r="A293" s="20">
        <v>854</v>
      </c>
      <c r="B293" s="20"/>
      <c r="C293" s="20"/>
      <c r="D293" s="20" t="s">
        <v>43</v>
      </c>
      <c r="E293" s="19">
        <f>E294+E303+E307</f>
        <v>221743</v>
      </c>
      <c r="F293" s="19">
        <f>F294+F303+F307</f>
        <v>208854</v>
      </c>
      <c r="G293" s="129">
        <f t="shared" si="43"/>
        <v>0.9418741516079425</v>
      </c>
      <c r="H293" s="19">
        <f>H294+H303+H307</f>
        <v>221743</v>
      </c>
      <c r="I293" s="19">
        <f>I294+I303+I307</f>
        <v>208854</v>
      </c>
      <c r="J293" s="130">
        <f t="shared" si="44"/>
        <v>0.9418741516079425</v>
      </c>
      <c r="K293" s="68"/>
      <c r="L293" s="19"/>
      <c r="M293" s="193"/>
      <c r="N293" s="68"/>
      <c r="O293" s="19"/>
      <c r="P293" s="24"/>
    </row>
    <row r="294" spans="1:16" ht="18.75">
      <c r="A294" s="25"/>
      <c r="B294" s="25">
        <v>85401</v>
      </c>
      <c r="C294" s="25"/>
      <c r="D294" s="25" t="s">
        <v>71</v>
      </c>
      <c r="E294" s="8">
        <f>SUM(E295:E302)</f>
        <v>68860</v>
      </c>
      <c r="F294" s="8">
        <f>SUM(F295:F302)</f>
        <v>58023</v>
      </c>
      <c r="G294" s="168">
        <f t="shared" si="43"/>
        <v>0.8426227127505083</v>
      </c>
      <c r="H294" s="8">
        <f>SUM(H295:H302)</f>
        <v>68860</v>
      </c>
      <c r="I294" s="8">
        <f>SUM(I295:I302)</f>
        <v>58023</v>
      </c>
      <c r="J294" s="194">
        <f t="shared" si="44"/>
        <v>0.8426227127505083</v>
      </c>
      <c r="K294" s="62"/>
      <c r="L294" s="8"/>
      <c r="M294" s="209"/>
      <c r="N294" s="62"/>
      <c r="O294" s="8"/>
      <c r="P294" s="40"/>
    </row>
    <row r="295" spans="1:16" ht="18.75">
      <c r="A295" s="25"/>
      <c r="B295" s="25"/>
      <c r="C295" s="25">
        <v>3020</v>
      </c>
      <c r="D295" s="15" t="s">
        <v>155</v>
      </c>
      <c r="E295" s="13">
        <v>4727</v>
      </c>
      <c r="F295" s="67">
        <v>4223</v>
      </c>
      <c r="G295" s="144">
        <f t="shared" si="43"/>
        <v>0.893378464142162</v>
      </c>
      <c r="H295" s="13">
        <v>4727</v>
      </c>
      <c r="I295" s="67">
        <v>4223</v>
      </c>
      <c r="J295" s="182">
        <f t="shared" si="44"/>
        <v>0.893378464142162</v>
      </c>
      <c r="K295" s="69"/>
      <c r="L295" s="70"/>
      <c r="M295" s="191"/>
      <c r="N295" s="69"/>
      <c r="O295" s="70"/>
      <c r="P295" s="44"/>
    </row>
    <row r="296" spans="1:16" ht="18.75">
      <c r="A296" s="25"/>
      <c r="B296" s="25"/>
      <c r="C296" s="25">
        <v>4010</v>
      </c>
      <c r="D296" s="15" t="s">
        <v>50</v>
      </c>
      <c r="E296" s="13">
        <v>42629</v>
      </c>
      <c r="F296" s="67">
        <v>37338</v>
      </c>
      <c r="G296" s="144">
        <f t="shared" si="43"/>
        <v>0.8758826151211616</v>
      </c>
      <c r="H296" s="13">
        <v>42629</v>
      </c>
      <c r="I296" s="67">
        <v>37338</v>
      </c>
      <c r="J296" s="182">
        <f t="shared" si="44"/>
        <v>0.8758826151211616</v>
      </c>
      <c r="K296" s="69"/>
      <c r="L296" s="70"/>
      <c r="M296" s="191"/>
      <c r="N296" s="69"/>
      <c r="O296" s="70"/>
      <c r="P296" s="44"/>
    </row>
    <row r="297" spans="1:16" ht="18.75">
      <c r="A297" s="25"/>
      <c r="B297" s="25"/>
      <c r="C297" s="25">
        <v>4040</v>
      </c>
      <c r="D297" s="15" t="s">
        <v>51</v>
      </c>
      <c r="E297" s="13">
        <v>2080</v>
      </c>
      <c r="F297" s="67">
        <v>2079</v>
      </c>
      <c r="G297" s="144">
        <f t="shared" si="43"/>
        <v>0.9995192307692308</v>
      </c>
      <c r="H297" s="13">
        <v>2080</v>
      </c>
      <c r="I297" s="67">
        <v>2079</v>
      </c>
      <c r="J297" s="182">
        <f t="shared" si="44"/>
        <v>0.9995192307692308</v>
      </c>
      <c r="K297" s="69"/>
      <c r="L297" s="70"/>
      <c r="M297" s="191"/>
      <c r="N297" s="69"/>
      <c r="O297" s="70"/>
      <c r="P297" s="44"/>
    </row>
    <row r="298" spans="1:16" ht="18.75">
      <c r="A298" s="8"/>
      <c r="B298" s="25"/>
      <c r="C298" s="25">
        <v>4110</v>
      </c>
      <c r="D298" s="15" t="s">
        <v>52</v>
      </c>
      <c r="E298" s="13">
        <v>8025</v>
      </c>
      <c r="F298" s="67">
        <v>4075</v>
      </c>
      <c r="G298" s="144">
        <f t="shared" si="43"/>
        <v>0.5077881619937694</v>
      </c>
      <c r="H298" s="13">
        <v>8025</v>
      </c>
      <c r="I298" s="67">
        <v>4075</v>
      </c>
      <c r="J298" s="182">
        <f t="shared" si="44"/>
        <v>0.5077881619937694</v>
      </c>
      <c r="K298" s="69"/>
      <c r="L298" s="70"/>
      <c r="M298" s="191"/>
      <c r="N298" s="69"/>
      <c r="O298" s="70"/>
      <c r="P298" s="44"/>
    </row>
    <row r="299" spans="1:16" ht="18.75">
      <c r="A299" s="8"/>
      <c r="B299" s="25"/>
      <c r="C299" s="25">
        <v>4120</v>
      </c>
      <c r="D299" s="15" t="s">
        <v>53</v>
      </c>
      <c r="E299" s="13">
        <v>1302</v>
      </c>
      <c r="F299" s="67">
        <v>748</v>
      </c>
      <c r="G299" s="144">
        <f t="shared" si="43"/>
        <v>0.5745007680491552</v>
      </c>
      <c r="H299" s="13">
        <v>1302</v>
      </c>
      <c r="I299" s="67">
        <v>748</v>
      </c>
      <c r="J299" s="182">
        <f t="shared" si="44"/>
        <v>0.5745007680491552</v>
      </c>
      <c r="K299" s="69"/>
      <c r="L299" s="70"/>
      <c r="M299" s="191"/>
      <c r="N299" s="69"/>
      <c r="O299" s="70"/>
      <c r="P299" s="44"/>
    </row>
    <row r="300" spans="1:16" ht="18.75">
      <c r="A300" s="6"/>
      <c r="B300" s="25"/>
      <c r="C300" s="25">
        <v>4210</v>
      </c>
      <c r="D300" s="15" t="s">
        <v>45</v>
      </c>
      <c r="E300" s="13">
        <v>5200</v>
      </c>
      <c r="F300" s="67">
        <v>5000</v>
      </c>
      <c r="G300" s="144">
        <f t="shared" si="43"/>
        <v>0.9615384615384616</v>
      </c>
      <c r="H300" s="13">
        <v>5200</v>
      </c>
      <c r="I300" s="67">
        <v>5000</v>
      </c>
      <c r="J300" s="182">
        <f t="shared" si="44"/>
        <v>0.9615384615384616</v>
      </c>
      <c r="K300" s="69"/>
      <c r="L300" s="70"/>
      <c r="M300" s="191"/>
      <c r="N300" s="69"/>
      <c r="O300" s="70"/>
      <c r="P300" s="44"/>
    </row>
    <row r="301" spans="1:16" ht="18.75">
      <c r="A301" s="25"/>
      <c r="B301" s="25"/>
      <c r="C301" s="25">
        <v>4240</v>
      </c>
      <c r="D301" s="15" t="s">
        <v>163</v>
      </c>
      <c r="E301" s="13">
        <v>337</v>
      </c>
      <c r="F301" s="67">
        <v>0</v>
      </c>
      <c r="G301" s="144">
        <f t="shared" si="43"/>
        <v>0</v>
      </c>
      <c r="H301" s="13">
        <v>337</v>
      </c>
      <c r="I301" s="67">
        <v>0</v>
      </c>
      <c r="J301" s="182">
        <f t="shared" si="44"/>
        <v>0</v>
      </c>
      <c r="K301" s="69"/>
      <c r="L301" s="70"/>
      <c r="M301" s="191"/>
      <c r="N301" s="69"/>
      <c r="O301" s="70"/>
      <c r="P301" s="44"/>
    </row>
    <row r="302" spans="1:16" ht="18.75">
      <c r="A302" s="25"/>
      <c r="B302" s="25"/>
      <c r="C302" s="25">
        <v>4440</v>
      </c>
      <c r="D302" s="15" t="s">
        <v>156</v>
      </c>
      <c r="E302" s="13">
        <v>4560</v>
      </c>
      <c r="F302" s="67">
        <v>4560</v>
      </c>
      <c r="G302" s="144">
        <f t="shared" si="43"/>
        <v>1</v>
      </c>
      <c r="H302" s="13">
        <v>4560</v>
      </c>
      <c r="I302" s="67">
        <v>4560</v>
      </c>
      <c r="J302" s="182">
        <f t="shared" si="44"/>
        <v>1</v>
      </c>
      <c r="K302" s="69"/>
      <c r="L302" s="70"/>
      <c r="M302" s="191"/>
      <c r="N302" s="69"/>
      <c r="O302" s="70"/>
      <c r="P302" s="44"/>
    </row>
    <row r="303" spans="1:16" ht="18.75">
      <c r="A303" s="25"/>
      <c r="B303" s="32">
        <v>85415</v>
      </c>
      <c r="C303" s="32"/>
      <c r="D303" s="32" t="s">
        <v>85</v>
      </c>
      <c r="E303" s="33">
        <f>SUM(E304:E306)</f>
        <v>152573</v>
      </c>
      <c r="F303" s="33">
        <f>SUM(F304:F306)</f>
        <v>150831</v>
      </c>
      <c r="G303" s="143">
        <f aca="true" t="shared" si="45" ref="G303:G316">F303/E303</f>
        <v>0.9885825145995687</v>
      </c>
      <c r="H303" s="33">
        <f>SUM(H304:H306)</f>
        <v>152573</v>
      </c>
      <c r="I303" s="33">
        <f>SUM(I304:I306)</f>
        <v>150831</v>
      </c>
      <c r="J303" s="121">
        <f aca="true" t="shared" si="46" ref="J303:J316">I303/H303</f>
        <v>0.9885825145995687</v>
      </c>
      <c r="K303" s="65"/>
      <c r="L303" s="33"/>
      <c r="M303" s="190"/>
      <c r="N303" s="65"/>
      <c r="O303" s="33"/>
      <c r="P303" s="35"/>
    </row>
    <row r="304" spans="1:16" ht="18.75">
      <c r="A304" s="25"/>
      <c r="B304" s="25"/>
      <c r="C304" s="71">
        <v>3240</v>
      </c>
      <c r="D304" s="15" t="s">
        <v>111</v>
      </c>
      <c r="E304" s="13">
        <v>102677</v>
      </c>
      <c r="F304" s="67">
        <v>102623</v>
      </c>
      <c r="G304" s="144">
        <f t="shared" si="45"/>
        <v>0.9994740789076424</v>
      </c>
      <c r="H304" s="13">
        <v>102677</v>
      </c>
      <c r="I304" s="67">
        <v>102623</v>
      </c>
      <c r="J304" s="182">
        <f t="shared" si="46"/>
        <v>0.9994740789076424</v>
      </c>
      <c r="K304" s="63"/>
      <c r="L304" s="13"/>
      <c r="M304" s="210"/>
      <c r="N304" s="63"/>
      <c r="O304" s="13"/>
      <c r="P304" s="18"/>
    </row>
    <row r="305" spans="1:16" ht="18.75">
      <c r="A305" s="25"/>
      <c r="B305" s="25"/>
      <c r="C305" s="71">
        <v>3248</v>
      </c>
      <c r="D305" s="15" t="s">
        <v>111</v>
      </c>
      <c r="E305" s="13">
        <v>33954</v>
      </c>
      <c r="F305" s="67">
        <v>32710</v>
      </c>
      <c r="G305" s="144">
        <f>F305/E305</f>
        <v>0.9633621959121164</v>
      </c>
      <c r="H305" s="13">
        <v>33954</v>
      </c>
      <c r="I305" s="67">
        <v>32710</v>
      </c>
      <c r="J305" s="182">
        <f>I305/H305</f>
        <v>0.9633621959121164</v>
      </c>
      <c r="K305" s="63"/>
      <c r="L305" s="13"/>
      <c r="M305" s="210"/>
      <c r="N305" s="63"/>
      <c r="O305" s="13"/>
      <c r="P305" s="18"/>
    </row>
    <row r="306" spans="1:16" ht="18.75">
      <c r="A306" s="25"/>
      <c r="B306" s="25"/>
      <c r="C306" s="71">
        <v>3249</v>
      </c>
      <c r="D306" s="15" t="s">
        <v>111</v>
      </c>
      <c r="E306" s="13">
        <v>15942</v>
      </c>
      <c r="F306" s="67">
        <v>15498</v>
      </c>
      <c r="G306" s="144">
        <f>F306/E306</f>
        <v>0.9721490402709823</v>
      </c>
      <c r="H306" s="13">
        <v>15942</v>
      </c>
      <c r="I306" s="67">
        <v>15498</v>
      </c>
      <c r="J306" s="182">
        <f>I306/H306</f>
        <v>0.9721490402709823</v>
      </c>
      <c r="K306" s="63"/>
      <c r="L306" s="13"/>
      <c r="M306" s="210"/>
      <c r="N306" s="63"/>
      <c r="O306" s="13"/>
      <c r="P306" s="18"/>
    </row>
    <row r="307" spans="1:16" ht="18.75">
      <c r="A307" s="25"/>
      <c r="B307" s="32">
        <v>85446</v>
      </c>
      <c r="C307" s="32"/>
      <c r="D307" s="32" t="s">
        <v>68</v>
      </c>
      <c r="E307" s="33">
        <f>SUM(E308:E308)</f>
        <v>310</v>
      </c>
      <c r="F307" s="33">
        <f>SUM(F308:F308)</f>
        <v>0</v>
      </c>
      <c r="G307" s="143">
        <f>F307/E307</f>
        <v>0</v>
      </c>
      <c r="H307" s="33">
        <f>SUM(H308:H308)</f>
        <v>310</v>
      </c>
      <c r="I307" s="33">
        <f>SUM(I308:I308)</f>
        <v>0</v>
      </c>
      <c r="J307" s="121">
        <f>I307/H307</f>
        <v>0</v>
      </c>
      <c r="K307" s="65"/>
      <c r="L307" s="33"/>
      <c r="M307" s="190"/>
      <c r="N307" s="65"/>
      <c r="O307" s="33"/>
      <c r="P307" s="35"/>
    </row>
    <row r="308" spans="1:16" ht="19.5" thickBot="1">
      <c r="A308" s="25"/>
      <c r="B308" s="25"/>
      <c r="C308" s="25">
        <v>4300</v>
      </c>
      <c r="D308" s="15" t="s">
        <v>47</v>
      </c>
      <c r="E308" s="13">
        <v>310</v>
      </c>
      <c r="F308" s="67">
        <f>I308+L308</f>
        <v>0</v>
      </c>
      <c r="G308" s="144">
        <f>F308/E308</f>
        <v>0</v>
      </c>
      <c r="H308" s="70">
        <v>310</v>
      </c>
      <c r="I308" s="70">
        <v>0</v>
      </c>
      <c r="J308" s="182">
        <f>I308/H308</f>
        <v>0</v>
      </c>
      <c r="K308" s="69"/>
      <c r="L308" s="70"/>
      <c r="M308" s="191"/>
      <c r="N308" s="69"/>
      <c r="O308" s="70"/>
      <c r="P308" s="44"/>
    </row>
    <row r="309" spans="1:16" ht="19.5" thickBot="1">
      <c r="A309" s="20">
        <v>900</v>
      </c>
      <c r="B309" s="20"/>
      <c r="C309" s="20"/>
      <c r="D309" s="20" t="s">
        <v>72</v>
      </c>
      <c r="E309" s="19">
        <f>E310+E315+E317+E319+E324+E329</f>
        <v>1957724</v>
      </c>
      <c r="F309" s="19">
        <f>F310+F315+F317+F319+F324+F329</f>
        <v>1954527</v>
      </c>
      <c r="G309" s="129">
        <f t="shared" si="45"/>
        <v>0.9983669812496552</v>
      </c>
      <c r="H309" s="19">
        <f>H310+H315+H317+H319+H324+H329</f>
        <v>1957724</v>
      </c>
      <c r="I309" s="19">
        <f>I310+I315+I317+I319+I324+I329</f>
        <v>1954527</v>
      </c>
      <c r="J309" s="130">
        <f t="shared" si="46"/>
        <v>0.9983669812496552</v>
      </c>
      <c r="K309" s="23"/>
      <c r="L309" s="19"/>
      <c r="M309" s="193"/>
      <c r="N309" s="215"/>
      <c r="O309" s="216"/>
      <c r="P309" s="218"/>
    </row>
    <row r="310" spans="1:16" ht="18.75">
      <c r="A310" s="8"/>
      <c r="B310" s="32">
        <v>90001</v>
      </c>
      <c r="C310" s="32"/>
      <c r="D310" s="32" t="s">
        <v>80</v>
      </c>
      <c r="E310" s="34">
        <f>SUM(E311:E314)</f>
        <v>595724</v>
      </c>
      <c r="F310" s="34">
        <f>SUM(F311:F314)</f>
        <v>594707</v>
      </c>
      <c r="G310" s="143">
        <f t="shared" si="45"/>
        <v>0.9982928335940805</v>
      </c>
      <c r="H310" s="34">
        <f>SUM(H311:H314)</f>
        <v>595724</v>
      </c>
      <c r="I310" s="34">
        <f>SUM(I311:I314)</f>
        <v>594707</v>
      </c>
      <c r="J310" s="121">
        <f t="shared" si="46"/>
        <v>0.9982928335940805</v>
      </c>
      <c r="K310" s="196"/>
      <c r="L310" s="197"/>
      <c r="M310" s="198"/>
      <c r="N310" s="196"/>
      <c r="O310" s="197"/>
      <c r="P310" s="199"/>
    </row>
    <row r="311" spans="1:16" ht="18.75">
      <c r="A311" s="8"/>
      <c r="B311" s="25"/>
      <c r="C311" s="25">
        <v>4010</v>
      </c>
      <c r="D311" s="15" t="s">
        <v>50</v>
      </c>
      <c r="E311" s="16">
        <v>23320</v>
      </c>
      <c r="F311" s="16">
        <v>23320</v>
      </c>
      <c r="G311" s="144">
        <f t="shared" si="45"/>
        <v>1</v>
      </c>
      <c r="H311" s="16">
        <v>23320</v>
      </c>
      <c r="I311" s="16">
        <v>23320</v>
      </c>
      <c r="J311" s="182">
        <f t="shared" si="46"/>
        <v>1</v>
      </c>
      <c r="K311" s="69"/>
      <c r="L311" s="70"/>
      <c r="M311" s="219"/>
      <c r="N311" s="69"/>
      <c r="O311" s="70"/>
      <c r="P311" s="44"/>
    </row>
    <row r="312" spans="1:16" ht="18.75">
      <c r="A312" s="8"/>
      <c r="B312" s="25"/>
      <c r="C312" s="25">
        <v>4110</v>
      </c>
      <c r="D312" s="15" t="s">
        <v>52</v>
      </c>
      <c r="E312" s="16">
        <v>4020</v>
      </c>
      <c r="F312" s="16">
        <v>4020</v>
      </c>
      <c r="G312" s="144">
        <f t="shared" si="45"/>
        <v>1</v>
      </c>
      <c r="H312" s="16">
        <v>4020</v>
      </c>
      <c r="I312" s="16">
        <v>4020</v>
      </c>
      <c r="J312" s="182">
        <f t="shared" si="46"/>
        <v>1</v>
      </c>
      <c r="K312" s="69"/>
      <c r="L312" s="70"/>
      <c r="M312" s="219"/>
      <c r="N312" s="69"/>
      <c r="O312" s="70"/>
      <c r="P312" s="44"/>
    </row>
    <row r="313" spans="1:16" ht="18.75">
      <c r="A313" s="8"/>
      <c r="B313" s="25"/>
      <c r="C313" s="25">
        <v>4120</v>
      </c>
      <c r="D313" s="15" t="s">
        <v>53</v>
      </c>
      <c r="E313" s="16">
        <v>580</v>
      </c>
      <c r="F313" s="16">
        <v>580</v>
      </c>
      <c r="G313" s="144">
        <f t="shared" si="45"/>
        <v>1</v>
      </c>
      <c r="H313" s="16">
        <v>580</v>
      </c>
      <c r="I313" s="16">
        <v>580</v>
      </c>
      <c r="J313" s="182">
        <f t="shared" si="46"/>
        <v>1</v>
      </c>
      <c r="K313" s="69"/>
      <c r="L313" s="70"/>
      <c r="M313" s="219"/>
      <c r="N313" s="69"/>
      <c r="O313" s="70"/>
      <c r="P313" s="44"/>
    </row>
    <row r="314" spans="1:16" ht="18.75">
      <c r="A314" s="8"/>
      <c r="B314" s="25"/>
      <c r="C314" s="25">
        <v>6050</v>
      </c>
      <c r="D314" s="15" t="s">
        <v>76</v>
      </c>
      <c r="E314" s="70">
        <v>567804</v>
      </c>
      <c r="F314" s="67">
        <v>566787</v>
      </c>
      <c r="G314" s="144">
        <f t="shared" si="45"/>
        <v>0.998208888982818</v>
      </c>
      <c r="H314" s="70">
        <v>567804</v>
      </c>
      <c r="I314" s="67">
        <v>566787</v>
      </c>
      <c r="J314" s="182">
        <f t="shared" si="46"/>
        <v>0.998208888982818</v>
      </c>
      <c r="K314" s="69"/>
      <c r="L314" s="70"/>
      <c r="M314" s="191"/>
      <c r="N314" s="69"/>
      <c r="O314" s="70"/>
      <c r="P314" s="44"/>
    </row>
    <row r="315" spans="1:16" ht="18.75">
      <c r="A315" s="6"/>
      <c r="B315" s="32">
        <v>90003</v>
      </c>
      <c r="C315" s="32"/>
      <c r="D315" s="32" t="s">
        <v>73</v>
      </c>
      <c r="E315" s="33">
        <f>SUM(E316:E316)</f>
        <v>157500</v>
      </c>
      <c r="F315" s="33">
        <f>SUM(F316:F316)</f>
        <v>157415</v>
      </c>
      <c r="G315" s="143">
        <f t="shared" si="45"/>
        <v>0.9994603174603175</v>
      </c>
      <c r="H315" s="33">
        <f>SUM(H316:H316)</f>
        <v>157500</v>
      </c>
      <c r="I315" s="33">
        <f>SUM(I316:I316)</f>
        <v>157415</v>
      </c>
      <c r="J315" s="211">
        <f t="shared" si="46"/>
        <v>0.9994603174603175</v>
      </c>
      <c r="K315" s="196"/>
      <c r="L315" s="197"/>
      <c r="M315" s="198"/>
      <c r="N315" s="196"/>
      <c r="O315" s="197"/>
      <c r="P315" s="199"/>
    </row>
    <row r="316" spans="1:16" ht="18.75">
      <c r="A316" s="6"/>
      <c r="B316" s="25"/>
      <c r="C316" s="25">
        <v>4300</v>
      </c>
      <c r="D316" s="15" t="s">
        <v>47</v>
      </c>
      <c r="E316" s="13">
        <v>157500</v>
      </c>
      <c r="F316" s="67">
        <v>157415</v>
      </c>
      <c r="G316" s="144">
        <f t="shared" si="45"/>
        <v>0.9994603174603175</v>
      </c>
      <c r="H316" s="67">
        <v>157500</v>
      </c>
      <c r="I316" s="67">
        <v>157415</v>
      </c>
      <c r="J316" s="182">
        <f t="shared" si="46"/>
        <v>0.9994603174603175</v>
      </c>
      <c r="K316" s="69"/>
      <c r="L316" s="70"/>
      <c r="M316" s="191"/>
      <c r="N316" s="69"/>
      <c r="O316" s="70"/>
      <c r="P316" s="44"/>
    </row>
    <row r="317" spans="1:16" ht="18.75">
      <c r="A317" s="8"/>
      <c r="B317" s="32">
        <v>90004</v>
      </c>
      <c r="C317" s="32"/>
      <c r="D317" s="32" t="s">
        <v>74</v>
      </c>
      <c r="E317" s="33">
        <f>SUM(E318:E318)</f>
        <v>5200</v>
      </c>
      <c r="F317" s="33">
        <f>SUM(F318:F318)</f>
        <v>5122</v>
      </c>
      <c r="G317" s="143">
        <f aca="true" t="shared" si="47" ref="G317:G328">F317/E317</f>
        <v>0.985</v>
      </c>
      <c r="H317" s="33">
        <f>SUM(H318:H318)</f>
        <v>5200</v>
      </c>
      <c r="I317" s="33">
        <f>SUM(I318:I318)</f>
        <v>5122</v>
      </c>
      <c r="J317" s="121">
        <f aca="true" t="shared" si="48" ref="J317:J328">I317/H317</f>
        <v>0.985</v>
      </c>
      <c r="K317" s="196"/>
      <c r="L317" s="197"/>
      <c r="M317" s="198"/>
      <c r="N317" s="196"/>
      <c r="O317" s="197"/>
      <c r="P317" s="199"/>
    </row>
    <row r="318" spans="1:16" ht="18.75">
      <c r="A318" s="8"/>
      <c r="B318" s="25"/>
      <c r="C318" s="25">
        <v>4300</v>
      </c>
      <c r="D318" s="15" t="s">
        <v>47</v>
      </c>
      <c r="E318" s="70">
        <v>5200</v>
      </c>
      <c r="F318" s="67">
        <v>5122</v>
      </c>
      <c r="G318" s="144">
        <f t="shared" si="47"/>
        <v>0.985</v>
      </c>
      <c r="H318" s="67">
        <v>5200</v>
      </c>
      <c r="I318" s="67">
        <v>5122</v>
      </c>
      <c r="J318" s="182">
        <f t="shared" si="48"/>
        <v>0.985</v>
      </c>
      <c r="K318" s="69"/>
      <c r="L318" s="70"/>
      <c r="M318" s="191"/>
      <c r="N318" s="69"/>
      <c r="O318" s="70"/>
      <c r="P318" s="44"/>
    </row>
    <row r="319" spans="1:16" ht="18.75">
      <c r="A319" s="8"/>
      <c r="B319" s="32">
        <v>90013</v>
      </c>
      <c r="C319" s="32"/>
      <c r="D319" s="32" t="s">
        <v>75</v>
      </c>
      <c r="E319" s="33">
        <f>SUM(E320:E323)</f>
        <v>321900</v>
      </c>
      <c r="F319" s="33">
        <f>SUM(F320:F323)</f>
        <v>321897</v>
      </c>
      <c r="G319" s="143">
        <f t="shared" si="47"/>
        <v>0.999990680335508</v>
      </c>
      <c r="H319" s="33">
        <f>SUM(H320:H323)</f>
        <v>321900</v>
      </c>
      <c r="I319" s="33">
        <f>SUM(I320:I323)</f>
        <v>321897</v>
      </c>
      <c r="J319" s="121">
        <f t="shared" si="48"/>
        <v>0.999990680335508</v>
      </c>
      <c r="K319" s="196"/>
      <c r="L319" s="197"/>
      <c r="M319" s="198"/>
      <c r="N319" s="196"/>
      <c r="O319" s="197"/>
      <c r="P319" s="199"/>
    </row>
    <row r="320" spans="1:16" ht="18.75">
      <c r="A320" s="8"/>
      <c r="B320" s="25"/>
      <c r="C320" s="25">
        <v>4010</v>
      </c>
      <c r="D320" s="15" t="s">
        <v>50</v>
      </c>
      <c r="E320" s="13">
        <v>60320</v>
      </c>
      <c r="F320" s="16">
        <v>60320</v>
      </c>
      <c r="G320" s="144">
        <f t="shared" si="47"/>
        <v>1</v>
      </c>
      <c r="H320" s="13">
        <v>60320</v>
      </c>
      <c r="I320" s="16">
        <v>60320</v>
      </c>
      <c r="J320" s="182">
        <f t="shared" si="48"/>
        <v>1</v>
      </c>
      <c r="K320" s="69"/>
      <c r="L320" s="70"/>
      <c r="M320" s="219"/>
      <c r="N320" s="69"/>
      <c r="O320" s="70"/>
      <c r="P320" s="44"/>
    </row>
    <row r="321" spans="1:16" ht="18.75">
      <c r="A321" s="8"/>
      <c r="B321" s="25"/>
      <c r="C321" s="25">
        <v>4110</v>
      </c>
      <c r="D321" s="15" t="s">
        <v>52</v>
      </c>
      <c r="E321" s="13">
        <v>10400</v>
      </c>
      <c r="F321" s="16">
        <v>10400</v>
      </c>
      <c r="G321" s="144">
        <f t="shared" si="47"/>
        <v>1</v>
      </c>
      <c r="H321" s="13">
        <v>10400</v>
      </c>
      <c r="I321" s="16">
        <v>10400</v>
      </c>
      <c r="J321" s="182">
        <f t="shared" si="48"/>
        <v>1</v>
      </c>
      <c r="K321" s="69"/>
      <c r="L321" s="70"/>
      <c r="M321" s="219"/>
      <c r="N321" s="69"/>
      <c r="O321" s="70"/>
      <c r="P321" s="44"/>
    </row>
    <row r="322" spans="1:16" ht="18.75">
      <c r="A322" s="8"/>
      <c r="B322" s="25"/>
      <c r="C322" s="25">
        <v>4120</v>
      </c>
      <c r="D322" s="15" t="s">
        <v>53</v>
      </c>
      <c r="E322" s="13">
        <v>1480</v>
      </c>
      <c r="F322" s="16">
        <v>1480</v>
      </c>
      <c r="G322" s="144">
        <f t="shared" si="47"/>
        <v>1</v>
      </c>
      <c r="H322" s="13">
        <v>1480</v>
      </c>
      <c r="I322" s="16">
        <v>1480</v>
      </c>
      <c r="J322" s="182">
        <f t="shared" si="48"/>
        <v>1</v>
      </c>
      <c r="K322" s="69"/>
      <c r="L322" s="70"/>
      <c r="M322" s="219"/>
      <c r="N322" s="69"/>
      <c r="O322" s="70"/>
      <c r="P322" s="44"/>
    </row>
    <row r="323" spans="1:16" ht="18.75">
      <c r="A323" s="8"/>
      <c r="B323" s="25"/>
      <c r="C323" s="25">
        <v>6050</v>
      </c>
      <c r="D323" s="15" t="s">
        <v>76</v>
      </c>
      <c r="E323" s="70">
        <v>249700</v>
      </c>
      <c r="F323" s="16">
        <v>249697</v>
      </c>
      <c r="G323" s="144">
        <f t="shared" si="47"/>
        <v>0.9999879855826992</v>
      </c>
      <c r="H323" s="70">
        <v>249700</v>
      </c>
      <c r="I323" s="16">
        <v>249697</v>
      </c>
      <c r="J323" s="182">
        <f t="shared" si="48"/>
        <v>0.9999879855826992</v>
      </c>
      <c r="K323" s="69"/>
      <c r="L323" s="70"/>
      <c r="M323" s="191"/>
      <c r="N323" s="69"/>
      <c r="O323" s="70"/>
      <c r="P323" s="44"/>
    </row>
    <row r="324" spans="1:16" ht="18.75">
      <c r="A324" s="8"/>
      <c r="B324" s="32">
        <v>90015</v>
      </c>
      <c r="C324" s="32"/>
      <c r="D324" s="32" t="s">
        <v>33</v>
      </c>
      <c r="E324" s="33">
        <f>SUM(E325:E328)</f>
        <v>217700</v>
      </c>
      <c r="F324" s="33">
        <f>SUM(F325:F328)</f>
        <v>215782</v>
      </c>
      <c r="G324" s="143">
        <f t="shared" si="47"/>
        <v>0.9911897106109325</v>
      </c>
      <c r="H324" s="33">
        <f>SUM(H325:H328)</f>
        <v>217700</v>
      </c>
      <c r="I324" s="33">
        <f>SUM(I325:I328)</f>
        <v>215782</v>
      </c>
      <c r="J324" s="121">
        <f t="shared" si="48"/>
        <v>0.9911897106109325</v>
      </c>
      <c r="K324" s="65"/>
      <c r="L324" s="33"/>
      <c r="M324" s="190"/>
      <c r="N324" s="196"/>
      <c r="O324" s="197"/>
      <c r="P324" s="199"/>
    </row>
    <row r="325" spans="1:16" ht="18.75">
      <c r="A325" s="8"/>
      <c r="B325" s="25"/>
      <c r="C325" s="25">
        <v>4260</v>
      </c>
      <c r="D325" s="15" t="s">
        <v>55</v>
      </c>
      <c r="E325" s="13">
        <v>155000</v>
      </c>
      <c r="F325" s="67">
        <v>154929</v>
      </c>
      <c r="G325" s="144">
        <f t="shared" si="47"/>
        <v>0.9995419354838709</v>
      </c>
      <c r="H325" s="13">
        <v>155000</v>
      </c>
      <c r="I325" s="67">
        <v>154929</v>
      </c>
      <c r="J325" s="182">
        <f t="shared" si="48"/>
        <v>0.9995419354838709</v>
      </c>
      <c r="K325" s="69"/>
      <c r="L325" s="70"/>
      <c r="M325" s="191"/>
      <c r="N325" s="69"/>
      <c r="O325" s="70"/>
      <c r="P325" s="44"/>
    </row>
    <row r="326" spans="1:16" ht="18.75">
      <c r="A326" s="8"/>
      <c r="B326" s="25"/>
      <c r="C326" s="25">
        <v>4270</v>
      </c>
      <c r="D326" s="15" t="s">
        <v>46</v>
      </c>
      <c r="E326" s="13">
        <v>15710</v>
      </c>
      <c r="F326" s="67">
        <v>15707</v>
      </c>
      <c r="G326" s="144">
        <f t="shared" si="47"/>
        <v>0.9998090388287715</v>
      </c>
      <c r="H326" s="13">
        <v>15710</v>
      </c>
      <c r="I326" s="67">
        <v>15707</v>
      </c>
      <c r="J326" s="182">
        <f t="shared" si="48"/>
        <v>0.9998090388287715</v>
      </c>
      <c r="K326" s="69"/>
      <c r="L326" s="70"/>
      <c r="M326" s="212"/>
      <c r="N326" s="69"/>
      <c r="O326" s="70"/>
      <c r="P326" s="44"/>
    </row>
    <row r="327" spans="1:16" ht="18.75">
      <c r="A327" s="8"/>
      <c r="B327" s="25"/>
      <c r="C327" s="25">
        <v>4580</v>
      </c>
      <c r="D327" s="15" t="s">
        <v>24</v>
      </c>
      <c r="E327" s="13">
        <v>1190</v>
      </c>
      <c r="F327" s="67">
        <v>1145</v>
      </c>
      <c r="G327" s="144">
        <f t="shared" si="47"/>
        <v>0.9621848739495799</v>
      </c>
      <c r="H327" s="13">
        <v>1190</v>
      </c>
      <c r="I327" s="67">
        <v>1145</v>
      </c>
      <c r="J327" s="182">
        <f t="shared" si="48"/>
        <v>0.9621848739495799</v>
      </c>
      <c r="K327" s="69"/>
      <c r="L327" s="70"/>
      <c r="M327" s="212"/>
      <c r="N327" s="69"/>
      <c r="O327" s="70"/>
      <c r="P327" s="44"/>
    </row>
    <row r="328" spans="1:16" ht="18.75">
      <c r="A328" s="8"/>
      <c r="B328" s="25"/>
      <c r="C328" s="25">
        <v>6050</v>
      </c>
      <c r="D328" s="15" t="s">
        <v>76</v>
      </c>
      <c r="E328" s="13">
        <v>45800</v>
      </c>
      <c r="F328" s="67">
        <v>44001</v>
      </c>
      <c r="G328" s="144">
        <f t="shared" si="47"/>
        <v>0.9607205240174672</v>
      </c>
      <c r="H328" s="13">
        <v>45800</v>
      </c>
      <c r="I328" s="67">
        <v>44001</v>
      </c>
      <c r="J328" s="192">
        <f t="shared" si="48"/>
        <v>0.9607205240174672</v>
      </c>
      <c r="K328" s="69"/>
      <c r="L328" s="70"/>
      <c r="M328" s="191"/>
      <c r="N328" s="69"/>
      <c r="O328" s="70"/>
      <c r="P328" s="44"/>
    </row>
    <row r="329" spans="1:16" ht="18.75">
      <c r="A329" s="8"/>
      <c r="B329" s="32">
        <v>90095</v>
      </c>
      <c r="C329" s="32"/>
      <c r="D329" s="32" t="s">
        <v>4</v>
      </c>
      <c r="E329" s="33">
        <f>SUM(E330:E333)</f>
        <v>659700</v>
      </c>
      <c r="F329" s="33">
        <f>SUM(F330:F333)</f>
        <v>659604</v>
      </c>
      <c r="G329" s="143">
        <f aca="true" t="shared" si="49" ref="G329:G335">F329/E329</f>
        <v>0.9998544793087767</v>
      </c>
      <c r="H329" s="33">
        <f>SUM(H330:H333)</f>
        <v>659700</v>
      </c>
      <c r="I329" s="33">
        <f>SUM(I330:I333)</f>
        <v>659604</v>
      </c>
      <c r="J329" s="121">
        <f aca="true" t="shared" si="50" ref="J329:J335">I329/H329</f>
        <v>0.9998544793087767</v>
      </c>
      <c r="K329" s="196"/>
      <c r="L329" s="197"/>
      <c r="M329" s="198"/>
      <c r="N329" s="196"/>
      <c r="O329" s="197"/>
      <c r="P329" s="199"/>
    </row>
    <row r="330" spans="1:16" ht="18.75">
      <c r="A330" s="8"/>
      <c r="B330" s="25"/>
      <c r="C330" s="25">
        <v>4300</v>
      </c>
      <c r="D330" s="15" t="s">
        <v>47</v>
      </c>
      <c r="E330" s="70">
        <v>2600</v>
      </c>
      <c r="F330" s="67">
        <v>2562</v>
      </c>
      <c r="G330" s="144">
        <f t="shared" si="49"/>
        <v>0.9853846153846154</v>
      </c>
      <c r="H330" s="70">
        <v>2600</v>
      </c>
      <c r="I330" s="67">
        <v>2562</v>
      </c>
      <c r="J330" s="182">
        <f t="shared" si="50"/>
        <v>0.9853846153846154</v>
      </c>
      <c r="K330" s="69"/>
      <c r="L330" s="70"/>
      <c r="M330" s="191"/>
      <c r="N330" s="69"/>
      <c r="O330" s="70"/>
      <c r="P330" s="44"/>
    </row>
    <row r="331" spans="1:16" ht="18.75">
      <c r="A331" s="8"/>
      <c r="B331" s="25"/>
      <c r="C331" s="25">
        <v>4430</v>
      </c>
      <c r="D331" s="15" t="s">
        <v>56</v>
      </c>
      <c r="E331" s="70">
        <v>92000</v>
      </c>
      <c r="F331" s="67">
        <v>92000</v>
      </c>
      <c r="G331" s="144">
        <f t="shared" si="49"/>
        <v>1</v>
      </c>
      <c r="H331" s="70">
        <v>92000</v>
      </c>
      <c r="I331" s="67">
        <v>92000</v>
      </c>
      <c r="J331" s="182">
        <f t="shared" si="50"/>
        <v>1</v>
      </c>
      <c r="K331" s="69"/>
      <c r="L331" s="70"/>
      <c r="M331" s="191"/>
      <c r="N331" s="69"/>
      <c r="O331" s="70"/>
      <c r="P331" s="44"/>
    </row>
    <row r="332" spans="1:16" ht="18.75">
      <c r="A332" s="8"/>
      <c r="B332" s="25"/>
      <c r="C332" s="25">
        <v>4580</v>
      </c>
      <c r="D332" s="15" t="s">
        <v>24</v>
      </c>
      <c r="E332" s="70">
        <v>8000</v>
      </c>
      <c r="F332" s="67">
        <v>8000</v>
      </c>
      <c r="G332" s="144">
        <f t="shared" si="49"/>
        <v>1</v>
      </c>
      <c r="H332" s="70">
        <v>8000</v>
      </c>
      <c r="I332" s="67">
        <v>8000</v>
      </c>
      <c r="J332" s="182">
        <f t="shared" si="50"/>
        <v>1</v>
      </c>
      <c r="K332" s="69"/>
      <c r="L332" s="70"/>
      <c r="M332" s="191"/>
      <c r="N332" s="69"/>
      <c r="O332" s="70"/>
      <c r="P332" s="44"/>
    </row>
    <row r="333" spans="1:16" ht="19.5" thickBot="1">
      <c r="A333" s="8"/>
      <c r="B333" s="25"/>
      <c r="C333" s="25">
        <v>6050</v>
      </c>
      <c r="D333" s="15" t="s">
        <v>76</v>
      </c>
      <c r="E333" s="70">
        <v>557100</v>
      </c>
      <c r="F333" s="67">
        <v>557042</v>
      </c>
      <c r="G333" s="144">
        <f t="shared" si="49"/>
        <v>0.9998958894273918</v>
      </c>
      <c r="H333" s="70">
        <v>557100</v>
      </c>
      <c r="I333" s="67">
        <v>557042</v>
      </c>
      <c r="J333" s="182">
        <f t="shared" si="50"/>
        <v>0.9998958894273918</v>
      </c>
      <c r="K333" s="69"/>
      <c r="L333" s="70"/>
      <c r="M333" s="191"/>
      <c r="N333" s="69"/>
      <c r="O333" s="70"/>
      <c r="P333" s="44"/>
    </row>
    <row r="334" spans="1:16" ht="19.5" thickBot="1">
      <c r="A334" s="20">
        <v>921</v>
      </c>
      <c r="B334" s="20"/>
      <c r="C334" s="20"/>
      <c r="D334" s="20" t="s">
        <v>84</v>
      </c>
      <c r="E334" s="19">
        <f>E335+E341</f>
        <v>159520</v>
      </c>
      <c r="F334" s="19">
        <f>F335+F341</f>
        <v>157513</v>
      </c>
      <c r="G334" s="129">
        <f t="shared" si="49"/>
        <v>0.9874185055165496</v>
      </c>
      <c r="H334" s="19">
        <f>H335+H341</f>
        <v>153600</v>
      </c>
      <c r="I334" s="19">
        <f>I335+I341</f>
        <v>151593</v>
      </c>
      <c r="J334" s="130">
        <f t="shared" si="50"/>
        <v>0.98693359375</v>
      </c>
      <c r="K334" s="68"/>
      <c r="L334" s="19"/>
      <c r="M334" s="193"/>
      <c r="N334" s="68">
        <f>N335</f>
        <v>5920</v>
      </c>
      <c r="O334" s="19">
        <f>O335</f>
        <v>5920</v>
      </c>
      <c r="P334" s="129">
        <f>O334/N334</f>
        <v>1</v>
      </c>
    </row>
    <row r="335" spans="1:16" ht="18.75">
      <c r="A335" s="8"/>
      <c r="B335" s="25">
        <v>92116</v>
      </c>
      <c r="C335" s="25"/>
      <c r="D335" s="25" t="s">
        <v>77</v>
      </c>
      <c r="E335" s="9">
        <f>SUM(E336:E340)</f>
        <v>158320</v>
      </c>
      <c r="F335" s="9">
        <f>SUM(F336:F340)</f>
        <v>156333</v>
      </c>
      <c r="G335" s="168">
        <f t="shared" si="49"/>
        <v>0.9874494694290046</v>
      </c>
      <c r="H335" s="9">
        <f>SUM(H336:H340)</f>
        <v>152400</v>
      </c>
      <c r="I335" s="9">
        <f>SUM(I336:I340)</f>
        <v>150413</v>
      </c>
      <c r="J335" s="194">
        <f t="shared" si="50"/>
        <v>0.9869619422572179</v>
      </c>
      <c r="K335" s="62"/>
      <c r="L335" s="8"/>
      <c r="M335" s="209"/>
      <c r="N335" s="137">
        <f>N336</f>
        <v>5920</v>
      </c>
      <c r="O335" s="9">
        <f>O336</f>
        <v>5920</v>
      </c>
      <c r="P335" s="168">
        <f>O335/N335</f>
        <v>1</v>
      </c>
    </row>
    <row r="336" spans="1:16" ht="37.5">
      <c r="A336" s="8"/>
      <c r="B336" s="25"/>
      <c r="C336" s="279">
        <v>2480</v>
      </c>
      <c r="D336" s="244" t="s">
        <v>168</v>
      </c>
      <c r="E336" s="70">
        <v>152520</v>
      </c>
      <c r="F336" s="67">
        <v>150620</v>
      </c>
      <c r="G336" s="144">
        <f aca="true" t="shared" si="51" ref="G336:G356">F336/E336</f>
        <v>0.9875426173616575</v>
      </c>
      <c r="H336" s="70">
        <v>146600</v>
      </c>
      <c r="I336" s="67">
        <v>144700</v>
      </c>
      <c r="J336" s="182">
        <f aca="true" t="shared" si="52" ref="J336:J357">I336/H336</f>
        <v>0.9870395634379263</v>
      </c>
      <c r="K336" s="69"/>
      <c r="L336" s="70"/>
      <c r="M336" s="191"/>
      <c r="N336" s="69">
        <v>5920</v>
      </c>
      <c r="O336" s="70">
        <v>5920</v>
      </c>
      <c r="P336" s="144">
        <f>O336/N336</f>
        <v>1</v>
      </c>
    </row>
    <row r="337" spans="1:16" ht="18.75">
      <c r="A337" s="8"/>
      <c r="B337" s="25"/>
      <c r="C337" s="7">
        <v>4010</v>
      </c>
      <c r="D337" s="15" t="s">
        <v>50</v>
      </c>
      <c r="E337" s="70">
        <v>3200</v>
      </c>
      <c r="F337" s="67">
        <v>3188</v>
      </c>
      <c r="G337" s="144">
        <f t="shared" si="51"/>
        <v>0.99625</v>
      </c>
      <c r="H337" s="70">
        <v>3200</v>
      </c>
      <c r="I337" s="67">
        <v>3188</v>
      </c>
      <c r="J337" s="182">
        <f t="shared" si="52"/>
        <v>0.99625</v>
      </c>
      <c r="K337" s="69"/>
      <c r="L337" s="70"/>
      <c r="M337" s="191"/>
      <c r="N337" s="69"/>
      <c r="O337" s="70"/>
      <c r="P337" s="44"/>
    </row>
    <row r="338" spans="1:16" ht="18.75">
      <c r="A338" s="8"/>
      <c r="B338" s="25"/>
      <c r="C338" s="7">
        <v>4110</v>
      </c>
      <c r="D338" s="15" t="s">
        <v>52</v>
      </c>
      <c r="E338" s="70">
        <v>1100</v>
      </c>
      <c r="F338" s="67">
        <v>1100</v>
      </c>
      <c r="G338" s="144">
        <f t="shared" si="51"/>
        <v>1</v>
      </c>
      <c r="H338" s="70">
        <v>1100</v>
      </c>
      <c r="I338" s="67">
        <v>1100</v>
      </c>
      <c r="J338" s="182">
        <f t="shared" si="52"/>
        <v>1</v>
      </c>
      <c r="K338" s="69"/>
      <c r="L338" s="70"/>
      <c r="M338" s="191"/>
      <c r="N338" s="69"/>
      <c r="O338" s="70"/>
      <c r="P338" s="44"/>
    </row>
    <row r="339" spans="1:16" ht="18.75">
      <c r="A339" s="8"/>
      <c r="B339" s="25"/>
      <c r="C339" s="7">
        <v>4120</v>
      </c>
      <c r="D339" s="15" t="s">
        <v>53</v>
      </c>
      <c r="E339" s="70">
        <v>200</v>
      </c>
      <c r="F339" s="67">
        <v>169</v>
      </c>
      <c r="G339" s="144">
        <f t="shared" si="51"/>
        <v>0.845</v>
      </c>
      <c r="H339" s="70">
        <v>200</v>
      </c>
      <c r="I339" s="67">
        <v>169</v>
      </c>
      <c r="J339" s="182">
        <f t="shared" si="52"/>
        <v>0.845</v>
      </c>
      <c r="K339" s="69"/>
      <c r="L339" s="70"/>
      <c r="M339" s="191"/>
      <c r="N339" s="69"/>
      <c r="O339" s="70"/>
      <c r="P339" s="44"/>
    </row>
    <row r="340" spans="1:16" ht="18.75">
      <c r="A340" s="8"/>
      <c r="B340" s="25"/>
      <c r="C340" s="7">
        <v>4260</v>
      </c>
      <c r="D340" s="15" t="s">
        <v>55</v>
      </c>
      <c r="E340" s="70">
        <v>1300</v>
      </c>
      <c r="F340" s="67">
        <v>1256</v>
      </c>
      <c r="G340" s="144">
        <f t="shared" si="51"/>
        <v>0.9661538461538461</v>
      </c>
      <c r="H340" s="70">
        <v>1300</v>
      </c>
      <c r="I340" s="67">
        <v>1256</v>
      </c>
      <c r="J340" s="182">
        <f t="shared" si="52"/>
        <v>0.9661538461538461</v>
      </c>
      <c r="K340" s="69"/>
      <c r="L340" s="70"/>
      <c r="M340" s="191"/>
      <c r="N340" s="69"/>
      <c r="O340" s="70"/>
      <c r="P340" s="44"/>
    </row>
    <row r="341" spans="1:16" ht="18.75">
      <c r="A341" s="8"/>
      <c r="B341" s="32">
        <v>92195</v>
      </c>
      <c r="C341" s="31"/>
      <c r="D341" s="32" t="s">
        <v>4</v>
      </c>
      <c r="E341" s="33">
        <f>E342</f>
        <v>1200</v>
      </c>
      <c r="F341" s="34">
        <f>F342</f>
        <v>1180</v>
      </c>
      <c r="G341" s="143">
        <f t="shared" si="51"/>
        <v>0.9833333333333333</v>
      </c>
      <c r="H341" s="33">
        <f>H342</f>
        <v>1200</v>
      </c>
      <c r="I341" s="34">
        <f>I342</f>
        <v>1180</v>
      </c>
      <c r="J341" s="121">
        <f t="shared" si="52"/>
        <v>0.9833333333333333</v>
      </c>
      <c r="K341" s="196"/>
      <c r="L341" s="197"/>
      <c r="M341" s="198"/>
      <c r="N341" s="196"/>
      <c r="O341" s="197"/>
      <c r="P341" s="199"/>
    </row>
    <row r="342" spans="1:16" ht="19.5" thickBot="1">
      <c r="A342" s="8"/>
      <c r="B342" s="25"/>
      <c r="C342" s="7">
        <v>4170</v>
      </c>
      <c r="D342" s="15" t="s">
        <v>108</v>
      </c>
      <c r="E342" s="13">
        <v>1200</v>
      </c>
      <c r="F342" s="16">
        <v>1180</v>
      </c>
      <c r="G342" s="144">
        <f>F342/E342</f>
        <v>0.9833333333333333</v>
      </c>
      <c r="H342" s="13">
        <v>1200</v>
      </c>
      <c r="I342" s="16">
        <v>1180</v>
      </c>
      <c r="J342" s="182">
        <f>I342/H342</f>
        <v>0.9833333333333333</v>
      </c>
      <c r="K342" s="69"/>
      <c r="L342" s="70"/>
      <c r="M342" s="191"/>
      <c r="N342" s="69"/>
      <c r="O342" s="70"/>
      <c r="P342" s="44"/>
    </row>
    <row r="343" spans="1:16" ht="19.5" thickBot="1">
      <c r="A343" s="19">
        <v>926</v>
      </c>
      <c r="B343" s="20"/>
      <c r="C343" s="20"/>
      <c r="D343" s="20" t="s">
        <v>78</v>
      </c>
      <c r="E343" s="19">
        <f>E344</f>
        <v>211760</v>
      </c>
      <c r="F343" s="19">
        <f>F344</f>
        <v>210813</v>
      </c>
      <c r="G343" s="129">
        <f t="shared" si="51"/>
        <v>0.9955279561768039</v>
      </c>
      <c r="H343" s="19">
        <f>H344</f>
        <v>211760</v>
      </c>
      <c r="I343" s="19">
        <f>I344</f>
        <v>210813</v>
      </c>
      <c r="J343" s="130">
        <f t="shared" si="52"/>
        <v>0.9955279561768039</v>
      </c>
      <c r="K343" s="205"/>
      <c r="L343" s="206"/>
      <c r="M343" s="207"/>
      <c r="N343" s="205"/>
      <c r="O343" s="206"/>
      <c r="P343" s="208"/>
    </row>
    <row r="344" spans="1:16" ht="18.75">
      <c r="A344" s="8"/>
      <c r="B344" s="32">
        <v>92695</v>
      </c>
      <c r="C344" s="32"/>
      <c r="D344" s="32" t="s">
        <v>4</v>
      </c>
      <c r="E344" s="34">
        <f>SUM(E345:E356)</f>
        <v>211760</v>
      </c>
      <c r="F344" s="34">
        <f>SUM(F345:F356)</f>
        <v>210813</v>
      </c>
      <c r="G344" s="143">
        <f t="shared" si="51"/>
        <v>0.9955279561768039</v>
      </c>
      <c r="H344" s="34">
        <f>SUM(H345:H356)</f>
        <v>211760</v>
      </c>
      <c r="I344" s="34">
        <f>SUM(I345:I356)</f>
        <v>210813</v>
      </c>
      <c r="J344" s="121">
        <f t="shared" si="52"/>
        <v>0.9955279561768039</v>
      </c>
      <c r="K344" s="196"/>
      <c r="L344" s="197"/>
      <c r="M344" s="198"/>
      <c r="N344" s="196"/>
      <c r="O344" s="197"/>
      <c r="P344" s="199"/>
    </row>
    <row r="345" spans="1:16" ht="18.75">
      <c r="A345" s="8"/>
      <c r="B345" s="25"/>
      <c r="C345" s="25">
        <v>4010</v>
      </c>
      <c r="D345" s="15" t="s">
        <v>50</v>
      </c>
      <c r="E345" s="70">
        <v>54900</v>
      </c>
      <c r="F345" s="67">
        <v>54920</v>
      </c>
      <c r="G345" s="144">
        <f t="shared" si="51"/>
        <v>1.0003642987249544</v>
      </c>
      <c r="H345" s="70">
        <v>54900</v>
      </c>
      <c r="I345" s="67">
        <v>54920</v>
      </c>
      <c r="J345" s="182">
        <f t="shared" si="52"/>
        <v>1.0003642987249544</v>
      </c>
      <c r="K345" s="69"/>
      <c r="L345" s="70"/>
      <c r="M345" s="191"/>
      <c r="N345" s="69"/>
      <c r="O345" s="70"/>
      <c r="P345" s="44"/>
    </row>
    <row r="346" spans="1:16" ht="18.75">
      <c r="A346" s="8"/>
      <c r="B346" s="25"/>
      <c r="C346" s="25">
        <v>4040</v>
      </c>
      <c r="D346" s="15" t="s">
        <v>51</v>
      </c>
      <c r="E346" s="70">
        <v>4580</v>
      </c>
      <c r="F346" s="67">
        <v>4073</v>
      </c>
      <c r="G346" s="144">
        <f t="shared" si="51"/>
        <v>0.8893013100436681</v>
      </c>
      <c r="H346" s="70">
        <v>4580</v>
      </c>
      <c r="I346" s="67">
        <v>4073</v>
      </c>
      <c r="J346" s="182">
        <f t="shared" si="52"/>
        <v>0.8893013100436681</v>
      </c>
      <c r="K346" s="69"/>
      <c r="L346" s="70"/>
      <c r="M346" s="191"/>
      <c r="N346" s="69"/>
      <c r="O346" s="70"/>
      <c r="P346" s="44"/>
    </row>
    <row r="347" spans="1:16" ht="18.75">
      <c r="A347" s="8"/>
      <c r="B347" s="25"/>
      <c r="C347" s="25">
        <v>4110</v>
      </c>
      <c r="D347" s="15" t="s">
        <v>52</v>
      </c>
      <c r="E347" s="70">
        <v>9600</v>
      </c>
      <c r="F347" s="67">
        <v>9492</v>
      </c>
      <c r="G347" s="144">
        <f t="shared" si="51"/>
        <v>0.98875</v>
      </c>
      <c r="H347" s="70">
        <v>9600</v>
      </c>
      <c r="I347" s="67">
        <v>9492</v>
      </c>
      <c r="J347" s="182">
        <f t="shared" si="52"/>
        <v>0.98875</v>
      </c>
      <c r="K347" s="69"/>
      <c r="L347" s="70"/>
      <c r="M347" s="191"/>
      <c r="N347" s="69"/>
      <c r="O347" s="70"/>
      <c r="P347" s="44"/>
    </row>
    <row r="348" spans="1:16" ht="18.75">
      <c r="A348" s="8"/>
      <c r="B348" s="25"/>
      <c r="C348" s="25">
        <v>4120</v>
      </c>
      <c r="D348" s="15" t="s">
        <v>53</v>
      </c>
      <c r="E348" s="70">
        <v>1460</v>
      </c>
      <c r="F348" s="67">
        <v>1350</v>
      </c>
      <c r="G348" s="144">
        <f t="shared" si="51"/>
        <v>0.9246575342465754</v>
      </c>
      <c r="H348" s="70">
        <v>1460</v>
      </c>
      <c r="I348" s="67">
        <v>1350</v>
      </c>
      <c r="J348" s="182">
        <f t="shared" si="52"/>
        <v>0.9246575342465754</v>
      </c>
      <c r="K348" s="69"/>
      <c r="L348" s="70"/>
      <c r="M348" s="191"/>
      <c r="N348" s="69"/>
      <c r="O348" s="70"/>
      <c r="P348" s="44"/>
    </row>
    <row r="349" spans="1:16" ht="18.75">
      <c r="A349" s="8"/>
      <c r="B349" s="25"/>
      <c r="C349" s="25">
        <v>4140</v>
      </c>
      <c r="D349" s="15" t="s">
        <v>54</v>
      </c>
      <c r="E349" s="13">
        <v>940</v>
      </c>
      <c r="F349" s="67">
        <v>930</v>
      </c>
      <c r="G349" s="144">
        <f t="shared" si="51"/>
        <v>0.9893617021276596</v>
      </c>
      <c r="H349" s="13">
        <v>940</v>
      </c>
      <c r="I349" s="67">
        <v>930</v>
      </c>
      <c r="J349" s="182">
        <f t="shared" si="52"/>
        <v>0.9893617021276596</v>
      </c>
      <c r="K349" s="69"/>
      <c r="L349" s="70"/>
      <c r="M349" s="212"/>
      <c r="N349" s="69"/>
      <c r="O349" s="70"/>
      <c r="P349" s="44"/>
    </row>
    <row r="350" spans="1:16" ht="18.75">
      <c r="A350" s="8"/>
      <c r="B350" s="25"/>
      <c r="C350" s="25">
        <v>4170</v>
      </c>
      <c r="D350" s="15" t="s">
        <v>108</v>
      </c>
      <c r="E350" s="13">
        <v>1200</v>
      </c>
      <c r="F350" s="67">
        <v>1200</v>
      </c>
      <c r="G350" s="144">
        <f t="shared" si="51"/>
        <v>1</v>
      </c>
      <c r="H350" s="13">
        <v>1200</v>
      </c>
      <c r="I350" s="67">
        <v>1200</v>
      </c>
      <c r="J350" s="182">
        <f t="shared" si="52"/>
        <v>1</v>
      </c>
      <c r="K350" s="69"/>
      <c r="L350" s="70"/>
      <c r="M350" s="183"/>
      <c r="N350" s="69"/>
      <c r="O350" s="70"/>
      <c r="P350" s="44"/>
    </row>
    <row r="351" spans="1:16" ht="18.75">
      <c r="A351" s="8"/>
      <c r="B351" s="25"/>
      <c r="C351" s="7">
        <v>4210</v>
      </c>
      <c r="D351" s="15" t="s">
        <v>45</v>
      </c>
      <c r="E351" s="70">
        <v>35380</v>
      </c>
      <c r="F351" s="67">
        <v>35366</v>
      </c>
      <c r="G351" s="144">
        <f>F351/E351</f>
        <v>0.9996042962125494</v>
      </c>
      <c r="H351" s="70">
        <v>35380</v>
      </c>
      <c r="I351" s="67">
        <v>35366</v>
      </c>
      <c r="J351" s="182">
        <f>I351/H351</f>
        <v>0.9996042962125494</v>
      </c>
      <c r="K351" s="69"/>
      <c r="L351" s="70"/>
      <c r="M351" s="191"/>
      <c r="N351" s="69"/>
      <c r="O351" s="70"/>
      <c r="P351" s="44"/>
    </row>
    <row r="352" spans="1:16" ht="18.75">
      <c r="A352" s="8"/>
      <c r="B352" s="25"/>
      <c r="C352" s="7">
        <v>4260</v>
      </c>
      <c r="D352" s="15" t="s">
        <v>55</v>
      </c>
      <c r="E352" s="70">
        <v>15500</v>
      </c>
      <c r="F352" s="67">
        <v>15388</v>
      </c>
      <c r="G352" s="144">
        <f t="shared" si="51"/>
        <v>0.9927741935483871</v>
      </c>
      <c r="H352" s="70">
        <v>15500</v>
      </c>
      <c r="I352" s="67">
        <v>15388</v>
      </c>
      <c r="J352" s="182">
        <f t="shared" si="52"/>
        <v>0.9927741935483871</v>
      </c>
      <c r="K352" s="69"/>
      <c r="L352" s="70"/>
      <c r="M352" s="191"/>
      <c r="N352" s="69"/>
      <c r="O352" s="70"/>
      <c r="P352" s="44"/>
    </row>
    <row r="353" spans="1:16" ht="18.75">
      <c r="A353" s="8"/>
      <c r="B353" s="25"/>
      <c r="C353" s="7">
        <v>4270</v>
      </c>
      <c r="D353" s="15" t="s">
        <v>46</v>
      </c>
      <c r="E353" s="70">
        <v>1200</v>
      </c>
      <c r="F353" s="67">
        <v>1196</v>
      </c>
      <c r="G353" s="144">
        <f>F353/E353</f>
        <v>0.9966666666666667</v>
      </c>
      <c r="H353" s="70">
        <v>1200</v>
      </c>
      <c r="I353" s="67">
        <v>1196</v>
      </c>
      <c r="J353" s="182">
        <f>I353/H353</f>
        <v>0.9966666666666667</v>
      </c>
      <c r="K353" s="69"/>
      <c r="L353" s="70"/>
      <c r="M353" s="191"/>
      <c r="N353" s="69"/>
      <c r="O353" s="70"/>
      <c r="P353" s="44"/>
    </row>
    <row r="354" spans="1:16" ht="18.75">
      <c r="A354" s="8"/>
      <c r="B354" s="25"/>
      <c r="C354" s="25">
        <v>4300</v>
      </c>
      <c r="D354" s="15" t="s">
        <v>47</v>
      </c>
      <c r="E354" s="70">
        <v>79900</v>
      </c>
      <c r="F354" s="67">
        <v>79884</v>
      </c>
      <c r="G354" s="144">
        <f>F354/E354</f>
        <v>0.9997997496871089</v>
      </c>
      <c r="H354" s="70">
        <v>79900</v>
      </c>
      <c r="I354" s="67">
        <v>79884</v>
      </c>
      <c r="J354" s="182">
        <f>I354/H354</f>
        <v>0.9997997496871089</v>
      </c>
      <c r="K354" s="69"/>
      <c r="L354" s="70"/>
      <c r="M354" s="191"/>
      <c r="N354" s="69"/>
      <c r="O354" s="70"/>
      <c r="P354" s="44"/>
    </row>
    <row r="355" spans="1:16" ht="18.75">
      <c r="A355" s="73"/>
      <c r="B355" s="25"/>
      <c r="C355" s="7">
        <v>4410</v>
      </c>
      <c r="D355" s="15" t="s">
        <v>58</v>
      </c>
      <c r="E355" s="70">
        <v>5700</v>
      </c>
      <c r="F355" s="67">
        <v>5614</v>
      </c>
      <c r="G355" s="144">
        <f t="shared" si="51"/>
        <v>0.9849122807017544</v>
      </c>
      <c r="H355" s="70">
        <v>5700</v>
      </c>
      <c r="I355" s="67">
        <v>5614</v>
      </c>
      <c r="J355" s="182">
        <f t="shared" si="52"/>
        <v>0.9849122807017544</v>
      </c>
      <c r="K355" s="69"/>
      <c r="L355" s="70"/>
      <c r="M355" s="191"/>
      <c r="N355" s="69"/>
      <c r="O355" s="70"/>
      <c r="P355" s="44"/>
    </row>
    <row r="356" spans="1:16" ht="19.5" thickBot="1">
      <c r="A356" s="73"/>
      <c r="B356" s="25"/>
      <c r="C356" s="25">
        <v>4440</v>
      </c>
      <c r="D356" s="15" t="s">
        <v>156</v>
      </c>
      <c r="E356" s="70">
        <v>1400</v>
      </c>
      <c r="F356" s="67">
        <v>1400</v>
      </c>
      <c r="G356" s="144">
        <f t="shared" si="51"/>
        <v>1</v>
      </c>
      <c r="H356" s="70">
        <v>1400</v>
      </c>
      <c r="I356" s="67">
        <v>1400</v>
      </c>
      <c r="J356" s="182">
        <f t="shared" si="52"/>
        <v>1</v>
      </c>
      <c r="K356" s="69"/>
      <c r="L356" s="70"/>
      <c r="M356" s="191"/>
      <c r="N356" s="69"/>
      <c r="O356" s="70"/>
      <c r="P356" s="44"/>
    </row>
    <row r="357" spans="1:16" ht="19.5" thickBot="1">
      <c r="A357" s="74"/>
      <c r="B357" s="20" t="s">
        <v>79</v>
      </c>
      <c r="C357" s="20"/>
      <c r="D357" s="80"/>
      <c r="E357" s="22">
        <f>E4+E7+E16+E20+E39+E46+E94+E117+E121+E137+E142+E146+E248+E257+E293+E309+E334+E343</f>
        <v>12630516</v>
      </c>
      <c r="F357" s="22">
        <f>F4+F7+F16+F20+F39+F46+F94+F117+F121+F137+F142+F146+F248+F257+F293+F309+F334+F343</f>
        <v>11820863</v>
      </c>
      <c r="G357" s="129">
        <f>F357/E357</f>
        <v>0.9358970765723269</v>
      </c>
      <c r="H357" s="22">
        <f>H4+H7+H16+H20+H39+H46+H94+H117+H121+H137+H142+H146+H248+H257+H293+H309+H334+H343</f>
        <v>11184166</v>
      </c>
      <c r="I357" s="22">
        <f>I4+I7+I16+I20+I39+I46+I94+I121+I137+I142+I146+I248+I257+I293+I309+I334+I343</f>
        <v>10402274</v>
      </c>
      <c r="J357" s="130">
        <f t="shared" si="52"/>
        <v>0.9300893781440654</v>
      </c>
      <c r="K357" s="22">
        <f>K4+K7+K16+K20+K39+K46+K94+K117+K121+K137+K142+K146+K248+K257+K293+K309+K334+K343</f>
        <v>1429630</v>
      </c>
      <c r="L357" s="22">
        <f>L4+L7+L16+L20+L39+L46+L94+L117+L121+L137+L142+L146+L248+L257+L293+L309+L334+L343</f>
        <v>1401869</v>
      </c>
      <c r="M357" s="220">
        <f>L357/K357</f>
        <v>0.9805816889684743</v>
      </c>
      <c r="N357" s="22">
        <f>N7+N39+N334</f>
        <v>16720</v>
      </c>
      <c r="O357" s="22">
        <f>O7+O39+O334</f>
        <v>16720</v>
      </c>
      <c r="P357" s="130">
        <f>O357/N357</f>
        <v>1</v>
      </c>
    </row>
    <row r="359" spans="5:8" ht="18.75">
      <c r="E359" s="27" t="s">
        <v>100</v>
      </c>
      <c r="H359" s="27" t="s">
        <v>99</v>
      </c>
    </row>
    <row r="360" spans="5:9" ht="18.75">
      <c r="E360" s="28">
        <f>H360+K357</f>
        <v>12630516</v>
      </c>
      <c r="F360" s="28">
        <f>I360+L357</f>
        <v>11820863</v>
      </c>
      <c r="H360" s="28">
        <f>H357+N357</f>
        <v>11200886</v>
      </c>
      <c r="I360" s="28">
        <f>I357+O357</f>
        <v>10418994</v>
      </c>
    </row>
    <row r="365" spans="1:9" ht="18.75">
      <c r="A365" s="30"/>
      <c r="E365" s="28"/>
      <c r="F365" s="28"/>
      <c r="H365" s="28"/>
      <c r="I365" s="28"/>
    </row>
    <row r="366" spans="1:9" ht="18.75">
      <c r="A366" s="30"/>
      <c r="E366" s="28"/>
      <c r="F366" s="28"/>
      <c r="G366" s="28"/>
      <c r="H366" s="28"/>
      <c r="I366" s="28"/>
    </row>
    <row r="367" spans="1:9" ht="18.75">
      <c r="A367" s="30"/>
      <c r="E367" s="28"/>
      <c r="F367" s="28"/>
      <c r="H367" s="28"/>
      <c r="I367" s="28"/>
    </row>
    <row r="368" spans="1:9" ht="18.75">
      <c r="A368" s="30"/>
      <c r="E368" s="28"/>
      <c r="F368" s="28"/>
      <c r="H368" s="28"/>
      <c r="I368" s="28"/>
    </row>
    <row r="369" spans="1:9" ht="18.75">
      <c r="A369" s="30"/>
      <c r="E369" s="28"/>
      <c r="F369" s="28"/>
      <c r="H369" s="28"/>
      <c r="I369" s="28"/>
    </row>
    <row r="370" spans="1:9" ht="18.75">
      <c r="A370" s="30"/>
      <c r="E370" s="28"/>
      <c r="F370" s="28"/>
      <c r="H370" s="28"/>
      <c r="I370" s="28"/>
    </row>
    <row r="371" spans="1:9" ht="18.75">
      <c r="A371" s="30"/>
      <c r="E371" s="28"/>
      <c r="F371" s="28"/>
      <c r="H371" s="28"/>
      <c r="I371" s="28"/>
    </row>
    <row r="372" spans="1:9" ht="18.75">
      <c r="A372" s="30"/>
      <c r="E372" s="28"/>
      <c r="F372" s="28"/>
      <c r="H372" s="28"/>
      <c r="I372" s="28"/>
    </row>
    <row r="373" spans="1:9" ht="18.75">
      <c r="A373" s="30"/>
      <c r="E373" s="28"/>
      <c r="F373" s="28"/>
      <c r="H373" s="28"/>
      <c r="I373" s="28"/>
    </row>
    <row r="374" spans="1:9" ht="18.75">
      <c r="A374" s="30"/>
      <c r="E374" s="28"/>
      <c r="F374" s="28"/>
      <c r="H374" s="28"/>
      <c r="I374" s="28"/>
    </row>
    <row r="375" spans="1:9" ht="18.75">
      <c r="A375" s="30"/>
      <c r="E375" s="28"/>
      <c r="F375" s="28"/>
      <c r="H375" s="28"/>
      <c r="I375" s="28"/>
    </row>
    <row r="376" spans="1:9" ht="18.75">
      <c r="A376" s="51"/>
      <c r="E376" s="28"/>
      <c r="F376" s="28"/>
      <c r="H376" s="28"/>
      <c r="I376" s="28"/>
    </row>
    <row r="377" spans="1:9" ht="18.75">
      <c r="A377" s="51"/>
      <c r="E377" s="28"/>
      <c r="F377" s="28"/>
      <c r="H377" s="28"/>
      <c r="I377" s="28"/>
    </row>
    <row r="378" spans="1:9" ht="18.75">
      <c r="A378" s="51"/>
      <c r="E378" s="28"/>
      <c r="F378" s="28"/>
      <c r="H378" s="28"/>
      <c r="I378" s="28"/>
    </row>
    <row r="379" spans="1:9" ht="18.75">
      <c r="A379" s="51"/>
      <c r="E379" s="28"/>
      <c r="F379" s="28"/>
      <c r="H379" s="28"/>
      <c r="I379" s="28"/>
    </row>
    <row r="380" spans="1:9" ht="18.75">
      <c r="A380" s="51"/>
      <c r="E380" s="28"/>
      <c r="F380" s="28"/>
      <c r="H380" s="28"/>
      <c r="I380" s="28"/>
    </row>
    <row r="381" spans="1:9" ht="18.75">
      <c r="A381" s="30"/>
      <c r="D381" s="28"/>
      <c r="E381" s="28"/>
      <c r="F381" s="28"/>
      <c r="H381" s="28"/>
      <c r="I381" s="28"/>
    </row>
    <row r="382" spans="1:9" ht="18.75">
      <c r="A382" s="51"/>
      <c r="D382" s="85"/>
      <c r="E382" s="28"/>
      <c r="F382" s="28"/>
      <c r="H382" s="28"/>
      <c r="I382" s="28"/>
    </row>
    <row r="383" ht="18.75">
      <c r="A383" s="51"/>
    </row>
    <row r="384" ht="18.75">
      <c r="A384" s="51"/>
    </row>
    <row r="385" ht="18.75">
      <c r="A385" s="51"/>
    </row>
    <row r="386" ht="18.75">
      <c r="A386" s="51"/>
    </row>
    <row r="387" ht="18.75">
      <c r="A387" s="51"/>
    </row>
    <row r="388" ht="18.75">
      <c r="A388" s="51"/>
    </row>
    <row r="389" ht="18.75">
      <c r="A389" s="51"/>
    </row>
    <row r="390" ht="18.75">
      <c r="A390" s="51"/>
    </row>
    <row r="391" ht="18.75">
      <c r="A391" s="51"/>
    </row>
    <row r="392" ht="18.75">
      <c r="A392" s="51"/>
    </row>
    <row r="393" ht="18.75">
      <c r="A393" s="51"/>
    </row>
    <row r="394" ht="18.75">
      <c r="A394" s="51"/>
    </row>
    <row r="395" ht="18.75">
      <c r="A395" s="51"/>
    </row>
    <row r="396" ht="18.75">
      <c r="A396" s="51"/>
    </row>
    <row r="397" ht="18.75">
      <c r="A397" s="51"/>
    </row>
    <row r="398" ht="18.75">
      <c r="A398" s="51"/>
    </row>
    <row r="399" ht="18.75">
      <c r="A399" s="51"/>
    </row>
    <row r="400" ht="18.75">
      <c r="A400" s="51"/>
    </row>
    <row r="401" ht="18.75">
      <c r="A401" s="51"/>
    </row>
    <row r="402" ht="18.75">
      <c r="A402" s="51"/>
    </row>
    <row r="403" ht="18.75">
      <c r="A403" s="51"/>
    </row>
    <row r="404" ht="18.75">
      <c r="A404" s="51"/>
    </row>
    <row r="405" ht="18.75">
      <c r="A405" s="51"/>
    </row>
    <row r="406" ht="18.75">
      <c r="A406" s="51"/>
    </row>
  </sheetData>
  <mergeCells count="14">
    <mergeCell ref="A1:A2"/>
    <mergeCell ref="B1:B2"/>
    <mergeCell ref="C1:C2"/>
    <mergeCell ref="D1:D2"/>
    <mergeCell ref="E1:G1"/>
    <mergeCell ref="H1:J1"/>
    <mergeCell ref="K1:M1"/>
    <mergeCell ref="N1:P1"/>
    <mergeCell ref="Y3:Z3"/>
    <mergeCell ref="AA3:AB3"/>
    <mergeCell ref="S3:S4"/>
    <mergeCell ref="T3:T4"/>
    <mergeCell ref="U3:V3"/>
    <mergeCell ref="W3:X3"/>
  </mergeCells>
  <printOptions/>
  <pageMargins left="0.75" right="0.75" top="0.76" bottom="0.55" header="0.5" footer="0.32"/>
  <pageSetup fitToHeight="0" fitToWidth="1" horizontalDpi="600" verticalDpi="600" orientation="landscape" paperSize="9" scale="50" r:id="rId1"/>
  <headerFooter alignWithMargins="0">
    <oddHeader>&amp;C&amp;"Times New Roman,Normalny\Plan i wykonanie wydatków budżetu Gminy Golczewo za 2005 r. wg klasyfikacji budżetowej (w zł)&amp;R&amp;"Times New Roman,Normalny\Załącznik nr 2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Golczewo</dc:creator>
  <cp:keywords/>
  <dc:description/>
  <cp:lastModifiedBy>Janka</cp:lastModifiedBy>
  <cp:lastPrinted>2006-03-16T07:18:02Z</cp:lastPrinted>
  <dcterms:created xsi:type="dcterms:W3CDTF">2002-11-05T09:24:50Z</dcterms:created>
  <dcterms:modified xsi:type="dcterms:W3CDTF">2006-05-12T12:27:49Z</dcterms:modified>
  <cp:category/>
  <cp:version/>
  <cp:contentType/>
  <cp:contentStatus/>
</cp:coreProperties>
</file>